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35" windowHeight="10740"/>
  </bookViews>
  <sheets>
    <sheet name="испол ТС для сайта каз" sheetId="1" r:id="rId1"/>
  </sheets>
  <definedNames>
    <definedName name="_GoBack" localSheetId="0">'испол ТС для сайта каз'!$C$5</definedName>
  </definedNames>
  <calcPr calcId="125725"/>
</workbook>
</file>

<file path=xl/calcChain.xml><?xml version="1.0" encoding="utf-8"?>
<calcChain xmlns="http://schemas.openxmlformats.org/spreadsheetml/2006/main">
  <c r="D64" i="1"/>
  <c r="D52"/>
  <c r="D84"/>
  <c r="E91"/>
  <c r="E94"/>
  <c r="E84"/>
  <c r="F84" s="1"/>
  <c r="E83"/>
  <c r="E81"/>
  <c r="F81" s="1"/>
  <c r="E77"/>
  <c r="E75"/>
  <c r="F75" s="1"/>
  <c r="E67"/>
  <c r="E64"/>
  <c r="E63"/>
  <c r="E62"/>
  <c r="F62" s="1"/>
  <c r="E60"/>
  <c r="E59"/>
  <c r="E58"/>
  <c r="E57"/>
  <c r="F57" s="1"/>
  <c r="E55"/>
  <c r="E52"/>
  <c r="E41"/>
  <c r="E22"/>
  <c r="D22"/>
  <c r="E17"/>
  <c r="E14" s="1"/>
  <c r="E16"/>
  <c r="E93" s="1"/>
  <c r="F93" s="1"/>
  <c r="E11"/>
  <c r="E9" s="1"/>
  <c r="F60"/>
  <c r="F58"/>
  <c r="F46"/>
  <c r="F36"/>
  <c r="F30"/>
  <c r="E19"/>
  <c r="D9"/>
  <c r="F12"/>
  <c r="F13"/>
  <c r="D14"/>
  <c r="F16"/>
  <c r="F18"/>
  <c r="F19"/>
  <c r="F21"/>
  <c r="F24"/>
  <c r="F25"/>
  <c r="F27"/>
  <c r="F28"/>
  <c r="F29"/>
  <c r="F31"/>
  <c r="F32"/>
  <c r="F33"/>
  <c r="F34"/>
  <c r="F35"/>
  <c r="F37"/>
  <c r="F38"/>
  <c r="F39"/>
  <c r="F40"/>
  <c r="D41"/>
  <c r="F44"/>
  <c r="F45"/>
  <c r="F47"/>
  <c r="F48"/>
  <c r="F54"/>
  <c r="F55"/>
  <c r="F56"/>
  <c r="F59"/>
  <c r="F61"/>
  <c r="F63"/>
  <c r="F66"/>
  <c r="F68"/>
  <c r="F69"/>
  <c r="F70"/>
  <c r="F71"/>
  <c r="F72"/>
  <c r="F73"/>
  <c r="F74"/>
  <c r="F76"/>
  <c r="F77"/>
  <c r="F83"/>
  <c r="F87"/>
  <c r="F89"/>
  <c r="F90"/>
  <c r="F94"/>
  <c r="F91" l="1"/>
  <c r="D50"/>
  <c r="D49" s="1"/>
  <c r="F14"/>
  <c r="D7"/>
  <c r="D78" s="1"/>
  <c r="D80" s="1"/>
  <c r="E7"/>
  <c r="E50"/>
  <c r="E49" s="1"/>
  <c r="F67"/>
  <c r="F11"/>
  <c r="F9"/>
  <c r="F52"/>
  <c r="F26"/>
  <c r="F64"/>
  <c r="F17"/>
  <c r="F80" l="1"/>
  <c r="D85"/>
  <c r="F22"/>
  <c r="F43"/>
  <c r="F41"/>
  <c r="F7" l="1"/>
  <c r="E78"/>
  <c r="F49"/>
  <c r="F50"/>
  <c r="F78" l="1"/>
  <c r="E79"/>
  <c r="F79" s="1"/>
</calcChain>
</file>

<file path=xl/sharedStrings.xml><?xml version="1.0" encoding="utf-8"?>
<sst xmlns="http://schemas.openxmlformats.org/spreadsheetml/2006/main" count="292" uniqueCount="152">
  <si>
    <t>-//-</t>
  </si>
  <si>
    <t>Әкімшілік персонал</t>
  </si>
  <si>
    <t>9.2</t>
  </si>
  <si>
    <t>Өндірістік персонал</t>
  </si>
  <si>
    <t>9.1</t>
  </si>
  <si>
    <t>оның ішінде:</t>
  </si>
  <si>
    <t>Орташа айлық жалақы, барлығы</t>
  </si>
  <si>
    <t>8.2</t>
  </si>
  <si>
    <t>8.1</t>
  </si>
  <si>
    <t>Персоналдың тізім бойынша орташа саны, барлығы</t>
  </si>
  <si>
    <t>Анықтама:</t>
  </si>
  <si>
    <t>Тариф</t>
  </si>
  <si>
    <t>VIII</t>
  </si>
  <si>
    <t>Гкал</t>
  </si>
  <si>
    <t xml:space="preserve">% </t>
  </si>
  <si>
    <t>Нормативтік техникалық ысыраптар</t>
  </si>
  <si>
    <t>VII</t>
  </si>
  <si>
    <t>Көрсетілетін қызметтер көлемі</t>
  </si>
  <si>
    <t>VI</t>
  </si>
  <si>
    <t>Барлық табыстар</t>
  </si>
  <si>
    <t>V</t>
  </si>
  <si>
    <t>Пайда</t>
  </si>
  <si>
    <t>IV</t>
  </si>
  <si>
    <t>Барлық шығын</t>
  </si>
  <si>
    <t>III</t>
  </si>
  <si>
    <t>Нотариалдық қызметтер</t>
  </si>
  <si>
    <t>7.10.12</t>
  </si>
  <si>
    <t xml:space="preserve">Пошта қызметтері </t>
  </si>
  <si>
    <t>7.10.11</t>
  </si>
  <si>
    <t>Қызметтік автокөлікті күтіп ұстау</t>
  </si>
  <si>
    <t>7.10.10</t>
  </si>
  <si>
    <t>Шаруашылық тауарлар</t>
  </si>
  <si>
    <t>7.10.9</t>
  </si>
  <si>
    <t>Міндетті сақтандыру</t>
  </si>
  <si>
    <t>7.10.8</t>
  </si>
  <si>
    <t>Баспа қызметтері</t>
  </si>
  <si>
    <t>7.10.7</t>
  </si>
  <si>
    <t>Кадрларды даярлау</t>
  </si>
  <si>
    <t>7.10.6</t>
  </si>
  <si>
    <t>7.10.5</t>
  </si>
  <si>
    <t>Кеңсе тауарлары</t>
  </si>
  <si>
    <t>7.10.4</t>
  </si>
  <si>
    <t>Жолақы билеті</t>
  </si>
  <si>
    <t>7.10.3</t>
  </si>
  <si>
    <t>Атқару техникасын қамтамасыз ету, лицензиялық бағдарламаларға қызмет көрсету</t>
  </si>
  <si>
    <t>7.10.2</t>
  </si>
  <si>
    <t>7.10.1</t>
  </si>
  <si>
    <t>Өзге шығыстар,барлығы</t>
  </si>
  <si>
    <t>7.10</t>
  </si>
  <si>
    <t>Банк қызметтері</t>
  </si>
  <si>
    <t>7.9</t>
  </si>
  <si>
    <t>Ақпараттық,консультациялық, аудиторлық қызметтер</t>
  </si>
  <si>
    <t>7.8</t>
  </si>
  <si>
    <t>Байланыс қызметтері</t>
  </si>
  <si>
    <t>7.7</t>
  </si>
  <si>
    <t>7.6</t>
  </si>
  <si>
    <t>Коммуналдық шығыстар</t>
  </si>
  <si>
    <t>7.5</t>
  </si>
  <si>
    <t>Материалдар</t>
  </si>
  <si>
    <t>7.4</t>
  </si>
  <si>
    <t>7.3</t>
  </si>
  <si>
    <t>Амортизация</t>
  </si>
  <si>
    <t>7.2</t>
  </si>
  <si>
    <t>Әлеуметтік салық және әлеуметтік аударымдар</t>
  </si>
  <si>
    <t>7.1.2</t>
  </si>
  <si>
    <t>Әкімшілік персоналдың жалақысы</t>
  </si>
  <si>
    <t>7.1.1</t>
  </si>
  <si>
    <t>Еңбекке ақы төлеу шығыстары</t>
  </si>
  <si>
    <t>7.1</t>
  </si>
  <si>
    <t>Жалпы және әкімшілік шығыстар, барлығы</t>
  </si>
  <si>
    <t>Кезең шығыстары, барлығы</t>
  </si>
  <si>
    <t>II</t>
  </si>
  <si>
    <t>Бланктік өнім</t>
  </si>
  <si>
    <t>6.6</t>
  </si>
  <si>
    <t>6.5</t>
  </si>
  <si>
    <t>6.4</t>
  </si>
  <si>
    <t>6.3</t>
  </si>
  <si>
    <t>6.2</t>
  </si>
  <si>
    <t>6.1</t>
  </si>
  <si>
    <t>Өзге шығыстар барлығы,</t>
  </si>
  <si>
    <t>Негізгі және қосымша құрал-жабдықтардың техникалық жағдайы туралы эксперттік қорытындыны алу қызметтері</t>
  </si>
  <si>
    <t>5.17</t>
  </si>
  <si>
    <t>Тұрмыстық қатты, құрылыстық және өндірістік қалдықтарды көму</t>
  </si>
  <si>
    <t>5.16</t>
  </si>
  <si>
    <t xml:space="preserve">Көлік құралдарына техникалық қызмет көрсету </t>
  </si>
  <si>
    <t>5.15</t>
  </si>
  <si>
    <t>Жылу-техникалық, электр жабдығын және оттекті баллондарды жөндеу</t>
  </si>
  <si>
    <t>5.14</t>
  </si>
  <si>
    <t>Құрамында сынап бар қалдықтарды демеркуризациялау</t>
  </si>
  <si>
    <t>5.13</t>
  </si>
  <si>
    <t>Энергия аудит және энергия менеджмент бойынша шығыстар</t>
  </si>
  <si>
    <t>5.12</t>
  </si>
  <si>
    <t>Экология бойынша шығыстар</t>
  </si>
  <si>
    <t>5.11</t>
  </si>
  <si>
    <t>Дәнекерлеу қосылыстарды ультрадыбыстық бақылау, жылумен оқшаулау жұмыстары</t>
  </si>
  <si>
    <t>5.10</t>
  </si>
  <si>
    <t>Ақпараттық қызмет көрсету</t>
  </si>
  <si>
    <t>5.9</t>
  </si>
  <si>
    <t>Негізгі құралдарды жөндеу, оған қызмет көрсету</t>
  </si>
  <si>
    <t>5.8</t>
  </si>
  <si>
    <t>5.7</t>
  </si>
  <si>
    <t>Абаттандыруды қалпына келтіру (асфальтты, кеспе тасты, көгалды ауыстыру)</t>
  </si>
  <si>
    <t>5.6</t>
  </si>
  <si>
    <t>Топогеодезикалық жұмыстар</t>
  </si>
  <si>
    <t>5.5</t>
  </si>
  <si>
    <t>5.4</t>
  </si>
  <si>
    <t>Есепке алу құралдарын, қорғаныс құралдарын тексеру, бригадаға рұқсат беру</t>
  </si>
  <si>
    <t>5.3</t>
  </si>
  <si>
    <t>Кәріз және сумен жабдықтау қызметтері</t>
  </si>
  <si>
    <t>5.2</t>
  </si>
  <si>
    <t>Автокөлік  пен механизмдердің қызметтері</t>
  </si>
  <si>
    <t>5.1</t>
  </si>
  <si>
    <t>Өндірістік сипаттағы қызметтер, барлығы</t>
  </si>
  <si>
    <t>Негізгі қорлар құнының өсуіне алып келмейтін күрделі жөндеу</t>
  </si>
  <si>
    <t>4.1</t>
  </si>
  <si>
    <t>Жөндеу, барлығы</t>
  </si>
  <si>
    <t>2.2</t>
  </si>
  <si>
    <t>Өндірістік персоналдың жалақысы</t>
  </si>
  <si>
    <t>2.1</t>
  </si>
  <si>
    <t>Еңбекке ақы төлеу шығыстары, барлығы</t>
  </si>
  <si>
    <r>
      <t>-</t>
    </r>
    <r>
      <rPr>
        <sz val="11"/>
        <color theme="1"/>
        <rFont val="Times New Roman"/>
        <family val="1"/>
        <charset val="204"/>
      </rPr>
      <t>//-</t>
    </r>
  </si>
  <si>
    <t>Энергия</t>
  </si>
  <si>
    <t>1.3</t>
  </si>
  <si>
    <t>ЖЖМ</t>
  </si>
  <si>
    <t>1.2</t>
  </si>
  <si>
    <t>Шикізат және материалдар</t>
  </si>
  <si>
    <t>1.1</t>
  </si>
  <si>
    <t>Материалдық шығындар, барлығы</t>
  </si>
  <si>
    <t>I</t>
  </si>
  <si>
    <t xml:space="preserve">Ауытқу себептері </t>
  </si>
  <si>
    <t>Ауытқу, %</t>
  </si>
  <si>
    <t>Өлш. бірл.</t>
  </si>
  <si>
    <t>Көрсеткіштер атауы</t>
  </si>
  <si>
    <t xml:space="preserve">р/с № </t>
  </si>
  <si>
    <t xml:space="preserve">Тарифтік сметаны іске асырудың аяқталмаған кезеңіне (2017ж.01.01.- 2017ж.31.12.) байланысты ауытқу  </t>
  </si>
  <si>
    <t xml:space="preserve">2017 жылдың бірінші жартыжылдығында жылу энергиясын беру және бөлу реттеліп көрсетілетін қызметке арналған                     "Астана-Теплотранзит" АҚ тарифтік сметасының орындалу барысы туралы ақпарат </t>
  </si>
  <si>
    <t xml:space="preserve">2017 жылға бекітілген тарифтік смета  </t>
  </si>
  <si>
    <t xml:space="preserve">2017 жылдың 1 жартыжылдығында тарифтік сметаның нақты орындалуы </t>
  </si>
  <si>
    <t>Тауарларды өндіру және қызметтерді ұсыну шығындары, барлығы</t>
  </si>
  <si>
    <t>мың теңге</t>
  </si>
  <si>
    <t>Гидрометерологиялық қызметтер</t>
  </si>
  <si>
    <t>Еңбек қауіпсіздігі және еңбекті қорғау</t>
  </si>
  <si>
    <t>Іссапар шығыстары</t>
  </si>
  <si>
    <t>Салықтық төлемдер мен әлеуметтік аударымдар</t>
  </si>
  <si>
    <t>Объектілерді күзету</t>
  </si>
  <si>
    <t>Мерзімді басылым</t>
  </si>
  <si>
    <t xml:space="preserve">Үнем мемлекеттік сатып алу нәтижелері бойынша алынды. </t>
  </si>
  <si>
    <t xml:space="preserve">Шығындар ұлғаюы еңбекке ақы төлеуге нақты шығындардың бекітілген шығындардан артуы есебінен болды. Тарифтік сметада шығындар Ерекше тәртіп талаптарына сәйкес алынды,  бастапқыда ол еңбекке ақы төлеуге нақты шығындардан төмен болды. </t>
  </si>
  <si>
    <t>адам</t>
  </si>
  <si>
    <t>теңге/Гкал</t>
  </si>
  <si>
    <t>теңге</t>
  </si>
  <si>
    <t xml:space="preserve">Штаттың толық жинақталмауы 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</si>
</sst>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12" fillId="0" borderId="4" xfId="0" applyNumberFormat="1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12" fillId="0" borderId="3" xfId="0" applyNumberFormat="1" applyFont="1" applyBorder="1" applyAlignment="1">
      <alignment horizontal="justify" vertical="center" wrapText="1"/>
    </xf>
    <xf numFmtId="164" fontId="12" fillId="0" borderId="2" xfId="0" applyNumberFormat="1" applyFont="1" applyBorder="1" applyAlignment="1">
      <alignment horizontal="justify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4"/>
  <sheetViews>
    <sheetView tabSelected="1" topLeftCell="A82" workbookViewId="0">
      <selection activeCell="F99" sqref="F99:F100"/>
    </sheetView>
  </sheetViews>
  <sheetFormatPr defaultRowHeight="15"/>
  <cols>
    <col min="1" max="1" width="8.5703125" style="3" customWidth="1"/>
    <col min="2" max="2" width="35.140625" style="1" customWidth="1"/>
    <col min="3" max="3" width="7.5703125" style="1" customWidth="1"/>
    <col min="4" max="4" width="14.140625" style="1" customWidth="1"/>
    <col min="5" max="5" width="13.85546875" style="1" customWidth="1"/>
    <col min="6" max="6" width="12" style="2" customWidth="1"/>
    <col min="7" max="7" width="40.28515625" style="1" customWidth="1"/>
    <col min="8" max="16384" width="9.140625" style="1"/>
  </cols>
  <sheetData>
    <row r="2" spans="1:7" ht="30.75" customHeight="1">
      <c r="A2" s="62" t="s">
        <v>135</v>
      </c>
      <c r="B2" s="62"/>
      <c r="C2" s="62"/>
      <c r="D2" s="62"/>
      <c r="E2" s="62"/>
      <c r="F2" s="62"/>
      <c r="G2" s="62"/>
    </row>
    <row r="3" spans="1:7" ht="15.75">
      <c r="A3" s="34"/>
      <c r="B3" s="34"/>
      <c r="C3" s="34"/>
      <c r="D3" s="34"/>
      <c r="E3" s="34"/>
      <c r="F3" s="34"/>
    </row>
    <row r="4" spans="1:7">
      <c r="F4" s="33"/>
    </row>
    <row r="5" spans="1:7" ht="41.25" customHeight="1">
      <c r="A5" s="63" t="s">
        <v>133</v>
      </c>
      <c r="B5" s="64" t="s">
        <v>132</v>
      </c>
      <c r="C5" s="64" t="s">
        <v>131</v>
      </c>
      <c r="D5" s="65" t="s">
        <v>136</v>
      </c>
      <c r="E5" s="65" t="s">
        <v>137</v>
      </c>
      <c r="F5" s="65" t="s">
        <v>130</v>
      </c>
      <c r="G5" s="65" t="s">
        <v>129</v>
      </c>
    </row>
    <row r="6" spans="1:7" ht="40.5" customHeight="1">
      <c r="A6" s="63"/>
      <c r="B6" s="64"/>
      <c r="C6" s="64"/>
      <c r="D6" s="65"/>
      <c r="E6" s="65"/>
      <c r="F6" s="65"/>
      <c r="G6" s="65"/>
    </row>
    <row r="7" spans="1:7" ht="47.25">
      <c r="A7" s="19" t="s">
        <v>128</v>
      </c>
      <c r="B7" s="18" t="s">
        <v>138</v>
      </c>
      <c r="C7" s="21" t="s">
        <v>139</v>
      </c>
      <c r="D7" s="17">
        <f>D9+D14+D18+D19+D22+D41</f>
        <v>3637064</v>
      </c>
      <c r="E7" s="35">
        <f>E9+E14+E18+E19+E22+E41</f>
        <v>1908442.9709999999</v>
      </c>
      <c r="F7" s="5">
        <f>E7/D7*100-100</f>
        <v>-47.527924419256848</v>
      </c>
      <c r="G7" s="4"/>
    </row>
    <row r="8" spans="1:7" ht="15.75">
      <c r="A8" s="14"/>
      <c r="B8" s="13" t="s">
        <v>5</v>
      </c>
      <c r="C8" s="7"/>
      <c r="D8" s="21"/>
      <c r="E8" s="36"/>
      <c r="F8" s="5"/>
      <c r="G8" s="4"/>
    </row>
    <row r="9" spans="1:7" ht="31.5">
      <c r="A9" s="19">
        <v>1</v>
      </c>
      <c r="B9" s="18" t="s">
        <v>127</v>
      </c>
      <c r="C9" s="11"/>
      <c r="D9" s="27">
        <f>D11+D12+D13</f>
        <v>721529</v>
      </c>
      <c r="E9" s="37">
        <f>E11+E12+E13</f>
        <v>313049.89299999998</v>
      </c>
      <c r="F9" s="5">
        <f>E9/D9*100-100</f>
        <v>-56.612985340852553</v>
      </c>
      <c r="G9" s="4"/>
    </row>
    <row r="10" spans="1:7" ht="15.75">
      <c r="A10" s="14"/>
      <c r="B10" s="13" t="s">
        <v>5</v>
      </c>
      <c r="C10" s="7"/>
      <c r="D10" s="31"/>
      <c r="E10" s="32"/>
      <c r="F10" s="5"/>
      <c r="G10" s="4"/>
    </row>
    <row r="11" spans="1:7" ht="36">
      <c r="A11" s="9" t="s">
        <v>126</v>
      </c>
      <c r="B11" s="15" t="s">
        <v>125</v>
      </c>
      <c r="C11" s="7" t="s">
        <v>0</v>
      </c>
      <c r="D11" s="24">
        <v>240876</v>
      </c>
      <c r="E11" s="45">
        <f>77965.414+17.5+1291.064+365.253</f>
        <v>79639.231</v>
      </c>
      <c r="F11" s="5">
        <f>E11/D11*100-100</f>
        <v>-66.937664607515899</v>
      </c>
      <c r="G11" s="20" t="s">
        <v>134</v>
      </c>
    </row>
    <row r="12" spans="1:7" ht="36">
      <c r="A12" s="9" t="s">
        <v>124</v>
      </c>
      <c r="B12" s="15" t="s">
        <v>123</v>
      </c>
      <c r="C12" s="7" t="s">
        <v>0</v>
      </c>
      <c r="D12" s="24">
        <v>79654</v>
      </c>
      <c r="E12" s="45">
        <v>30073.723999999998</v>
      </c>
      <c r="F12" s="5">
        <f>E12/D12*100-100</f>
        <v>-62.244552690385923</v>
      </c>
      <c r="G12" s="20" t="s">
        <v>134</v>
      </c>
    </row>
    <row r="13" spans="1:7" ht="36">
      <c r="A13" s="9" t="s">
        <v>122</v>
      </c>
      <c r="B13" s="15" t="s">
        <v>121</v>
      </c>
      <c r="C13" s="11" t="s">
        <v>120</v>
      </c>
      <c r="D13" s="24">
        <v>400999</v>
      </c>
      <c r="E13" s="45">
        <v>203336.93799999999</v>
      </c>
      <c r="F13" s="5">
        <f>E13/D13*100-100</f>
        <v>-49.292407711739926</v>
      </c>
      <c r="G13" s="20" t="s">
        <v>134</v>
      </c>
    </row>
    <row r="14" spans="1:7" ht="31.5">
      <c r="A14" s="19">
        <v>2</v>
      </c>
      <c r="B14" s="18" t="s">
        <v>119</v>
      </c>
      <c r="C14" s="7" t="s">
        <v>0</v>
      </c>
      <c r="D14" s="27">
        <f>D16+D17</f>
        <v>1393780</v>
      </c>
      <c r="E14" s="37">
        <f>E16+E17</f>
        <v>759913.73</v>
      </c>
      <c r="F14" s="5">
        <f>E14/D14*100-100</f>
        <v>-45.478215356799502</v>
      </c>
      <c r="G14" s="4"/>
    </row>
    <row r="15" spans="1:7" ht="15.75">
      <c r="A15" s="14"/>
      <c r="B15" s="13" t="s">
        <v>5</v>
      </c>
      <c r="C15" s="7"/>
      <c r="D15" s="11"/>
      <c r="E15" s="39"/>
      <c r="F15" s="5"/>
      <c r="G15" s="4"/>
    </row>
    <row r="16" spans="1:7" ht="36">
      <c r="A16" s="9" t="s">
        <v>118</v>
      </c>
      <c r="B16" s="15" t="s">
        <v>117</v>
      </c>
      <c r="C16" s="7" t="s">
        <v>0</v>
      </c>
      <c r="D16" s="24">
        <v>1268226</v>
      </c>
      <c r="E16" s="45">
        <f>689070.1+2625.7</f>
        <v>691695.79999999993</v>
      </c>
      <c r="F16" s="5">
        <f>E16/D16*100-100</f>
        <v>-45.45957897094052</v>
      </c>
      <c r="G16" s="20" t="s">
        <v>134</v>
      </c>
    </row>
    <row r="17" spans="1:7" ht="36">
      <c r="A17" s="9" t="s">
        <v>116</v>
      </c>
      <c r="B17" s="15" t="s">
        <v>63</v>
      </c>
      <c r="C17" s="7" t="s">
        <v>0</v>
      </c>
      <c r="D17" s="24">
        <v>125554</v>
      </c>
      <c r="E17" s="45">
        <f>689070*0.099</f>
        <v>68217.930000000008</v>
      </c>
      <c r="F17" s="5">
        <f>E17/D17*100-100</f>
        <v>-45.666462239355177</v>
      </c>
      <c r="G17" s="20" t="s">
        <v>134</v>
      </c>
    </row>
    <row r="18" spans="1:7" ht="15.75">
      <c r="A18" s="19">
        <v>3</v>
      </c>
      <c r="B18" s="18" t="s">
        <v>61</v>
      </c>
      <c r="C18" s="32" t="s">
        <v>0</v>
      </c>
      <c r="D18" s="27">
        <v>1211983</v>
      </c>
      <c r="E18" s="46">
        <v>653042.22199999995</v>
      </c>
      <c r="F18" s="5">
        <f>E18/D18*100-100</f>
        <v>-46.117872775443224</v>
      </c>
      <c r="G18" s="4"/>
    </row>
    <row r="19" spans="1:7" ht="15.75">
      <c r="A19" s="19">
        <v>4</v>
      </c>
      <c r="B19" s="18" t="s">
        <v>115</v>
      </c>
      <c r="C19" s="7" t="s">
        <v>0</v>
      </c>
      <c r="D19" s="27">
        <v>197000</v>
      </c>
      <c r="E19" s="40">
        <f>E21</f>
        <v>141139.614</v>
      </c>
      <c r="F19" s="5">
        <f>E19/D19*100-100</f>
        <v>-28.355525888324877</v>
      </c>
      <c r="G19" s="4"/>
    </row>
    <row r="20" spans="1:7" ht="15.75">
      <c r="A20" s="14"/>
      <c r="B20" s="13" t="s">
        <v>5</v>
      </c>
      <c r="C20" s="7"/>
      <c r="D20" s="11"/>
      <c r="E20" s="39"/>
      <c r="F20" s="5"/>
      <c r="G20" s="4"/>
    </row>
    <row r="21" spans="1:7" ht="36">
      <c r="A21" s="9" t="s">
        <v>114</v>
      </c>
      <c r="B21" s="15" t="s">
        <v>113</v>
      </c>
      <c r="C21" s="7" t="s">
        <v>0</v>
      </c>
      <c r="D21" s="27">
        <v>197000</v>
      </c>
      <c r="E21" s="46">
        <v>141139.614</v>
      </c>
      <c r="F21" s="5">
        <f>E21/D21*100-100</f>
        <v>-28.355525888324877</v>
      </c>
      <c r="G21" s="20" t="s">
        <v>134</v>
      </c>
    </row>
    <row r="22" spans="1:7" ht="31.5">
      <c r="A22" s="19">
        <v>5</v>
      </c>
      <c r="B22" s="18" t="s">
        <v>112</v>
      </c>
      <c r="C22" s="7" t="s">
        <v>0</v>
      </c>
      <c r="D22" s="27">
        <f>D24+D25+D26+D27+D28+D29+D30+D31+D32+D33+D34+D35+D36+D37+D38+D39+D40</f>
        <v>71004</v>
      </c>
      <c r="E22" s="37">
        <f>E24+E25+E26+E27+E28+E29+E30+E31+E32+E33+E34+E35+E36+E37+E38+E39+E40</f>
        <v>23147.373999999996</v>
      </c>
      <c r="F22" s="5">
        <f>E22/D22*100-100</f>
        <v>-67.399901414004844</v>
      </c>
      <c r="G22" s="4"/>
    </row>
    <row r="23" spans="1:7" ht="15.75">
      <c r="A23" s="14"/>
      <c r="B23" s="13" t="s">
        <v>5</v>
      </c>
      <c r="C23" s="7"/>
      <c r="D23" s="31"/>
      <c r="E23" s="41"/>
      <c r="F23" s="5"/>
      <c r="G23" s="4"/>
    </row>
    <row r="24" spans="1:7" ht="36">
      <c r="A24" s="9" t="s">
        <v>111</v>
      </c>
      <c r="B24" s="8" t="s">
        <v>110</v>
      </c>
      <c r="C24" s="7" t="s">
        <v>0</v>
      </c>
      <c r="D24" s="24">
        <v>4000</v>
      </c>
      <c r="E24" s="38">
        <v>0</v>
      </c>
      <c r="F24" s="5">
        <f t="shared" ref="F24:F41" si="0">E24/D24*100-100</f>
        <v>-100</v>
      </c>
      <c r="G24" s="20" t="s">
        <v>134</v>
      </c>
    </row>
    <row r="25" spans="1:7" ht="36">
      <c r="A25" s="9" t="s">
        <v>109</v>
      </c>
      <c r="B25" s="8" t="s">
        <v>108</v>
      </c>
      <c r="C25" s="7" t="s">
        <v>0</v>
      </c>
      <c r="D25" s="24">
        <v>23375</v>
      </c>
      <c r="E25" s="38">
        <v>12368.102999999999</v>
      </c>
      <c r="F25" s="5">
        <f t="shared" si="0"/>
        <v>-47.088329411764704</v>
      </c>
      <c r="G25" s="20" t="s">
        <v>134</v>
      </c>
    </row>
    <row r="26" spans="1:7" ht="47.25">
      <c r="A26" s="28" t="s">
        <v>107</v>
      </c>
      <c r="B26" s="8" t="s">
        <v>106</v>
      </c>
      <c r="C26" s="7" t="s">
        <v>0</v>
      </c>
      <c r="D26" s="24">
        <v>3122</v>
      </c>
      <c r="E26" s="38">
        <v>1282.4970000000001</v>
      </c>
      <c r="F26" s="5">
        <f t="shared" si="0"/>
        <v>-58.920659833440098</v>
      </c>
      <c r="G26" s="20" t="s">
        <v>134</v>
      </c>
    </row>
    <row r="27" spans="1:7" ht="36">
      <c r="A27" s="28" t="s">
        <v>105</v>
      </c>
      <c r="B27" s="8" t="s">
        <v>103</v>
      </c>
      <c r="C27" s="7" t="s">
        <v>0</v>
      </c>
      <c r="D27" s="23">
        <v>134</v>
      </c>
      <c r="E27" s="42">
        <v>126.568</v>
      </c>
      <c r="F27" s="5">
        <f t="shared" si="0"/>
        <v>-5.5462686567164212</v>
      </c>
      <c r="G27" s="20" t="s">
        <v>134</v>
      </c>
    </row>
    <row r="28" spans="1:7" ht="47.25">
      <c r="A28" s="9" t="s">
        <v>104</v>
      </c>
      <c r="B28" s="8" t="s">
        <v>101</v>
      </c>
      <c r="C28" s="7" t="s">
        <v>0</v>
      </c>
      <c r="D28" s="24">
        <v>14354</v>
      </c>
      <c r="E28" s="38">
        <v>3761.8910000000001</v>
      </c>
      <c r="F28" s="5">
        <f t="shared" si="0"/>
        <v>-73.792037062839626</v>
      </c>
      <c r="G28" s="20" t="s">
        <v>134</v>
      </c>
    </row>
    <row r="29" spans="1:7" ht="36">
      <c r="A29" s="28" t="s">
        <v>102</v>
      </c>
      <c r="B29" s="8" t="s">
        <v>53</v>
      </c>
      <c r="C29" s="7" t="s">
        <v>0</v>
      </c>
      <c r="D29" s="24">
        <v>5607</v>
      </c>
      <c r="E29" s="38">
        <v>1288.76</v>
      </c>
      <c r="F29" s="5">
        <f t="shared" si="0"/>
        <v>-77.015159621901191</v>
      </c>
      <c r="G29" s="20" t="s">
        <v>134</v>
      </c>
    </row>
    <row r="30" spans="1:7" ht="36">
      <c r="A30" s="9" t="s">
        <v>100</v>
      </c>
      <c r="B30" s="8" t="s">
        <v>98</v>
      </c>
      <c r="C30" s="7" t="s">
        <v>0</v>
      </c>
      <c r="D30" s="24">
        <v>4552</v>
      </c>
      <c r="E30" s="38">
        <v>1534.97</v>
      </c>
      <c r="F30" s="5">
        <f t="shared" si="0"/>
        <v>-66.279217926186291</v>
      </c>
      <c r="G30" s="20" t="s">
        <v>134</v>
      </c>
    </row>
    <row r="31" spans="1:7" ht="36">
      <c r="A31" s="28" t="s">
        <v>99</v>
      </c>
      <c r="B31" s="8" t="s">
        <v>96</v>
      </c>
      <c r="C31" s="7" t="s">
        <v>0</v>
      </c>
      <c r="D31" s="23">
        <v>702</v>
      </c>
      <c r="E31" s="42">
        <v>294.11200000000002</v>
      </c>
      <c r="F31" s="5">
        <f t="shared" si="0"/>
        <v>-58.103703703703701</v>
      </c>
      <c r="G31" s="20" t="s">
        <v>134</v>
      </c>
    </row>
    <row r="32" spans="1:7" ht="47.25">
      <c r="A32" s="9" t="s">
        <v>97</v>
      </c>
      <c r="B32" s="8" t="s">
        <v>94</v>
      </c>
      <c r="C32" s="7" t="s">
        <v>0</v>
      </c>
      <c r="D32" s="23">
        <v>802</v>
      </c>
      <c r="E32" s="42">
        <v>0</v>
      </c>
      <c r="F32" s="5">
        <f t="shared" si="0"/>
        <v>-100</v>
      </c>
      <c r="G32" s="20" t="s">
        <v>134</v>
      </c>
    </row>
    <row r="33" spans="1:7" ht="36">
      <c r="A33" s="28" t="s">
        <v>95</v>
      </c>
      <c r="B33" s="8" t="s">
        <v>92</v>
      </c>
      <c r="C33" s="7" t="s">
        <v>0</v>
      </c>
      <c r="D33" s="23">
        <v>2593</v>
      </c>
      <c r="E33" s="42">
        <v>140</v>
      </c>
      <c r="F33" s="5">
        <f t="shared" si="0"/>
        <v>-94.600848438102588</v>
      </c>
      <c r="G33" s="20" t="s">
        <v>134</v>
      </c>
    </row>
    <row r="34" spans="1:7" ht="31.5">
      <c r="A34" s="9" t="s">
        <v>93</v>
      </c>
      <c r="B34" s="8" t="s">
        <v>90</v>
      </c>
      <c r="C34" s="7" t="s">
        <v>0</v>
      </c>
      <c r="D34" s="24">
        <v>1200</v>
      </c>
      <c r="E34" s="38">
        <v>249</v>
      </c>
      <c r="F34" s="5">
        <f t="shared" si="0"/>
        <v>-79.25</v>
      </c>
      <c r="G34" s="49" t="s">
        <v>146</v>
      </c>
    </row>
    <row r="35" spans="1:7" ht="36">
      <c r="A35" s="28" t="s">
        <v>91</v>
      </c>
      <c r="B35" s="8" t="s">
        <v>88</v>
      </c>
      <c r="C35" s="7" t="s">
        <v>0</v>
      </c>
      <c r="D35" s="23">
        <v>45</v>
      </c>
      <c r="E35" s="7">
        <v>0</v>
      </c>
      <c r="F35" s="5">
        <f t="shared" si="0"/>
        <v>-100</v>
      </c>
      <c r="G35" s="20" t="s">
        <v>134</v>
      </c>
    </row>
    <row r="36" spans="1:7" ht="47.25">
      <c r="A36" s="9" t="s">
        <v>89</v>
      </c>
      <c r="B36" s="8" t="s">
        <v>86</v>
      </c>
      <c r="C36" s="7" t="s">
        <v>0</v>
      </c>
      <c r="D36" s="24">
        <v>2664</v>
      </c>
      <c r="E36" s="38">
        <v>983.62</v>
      </c>
      <c r="F36" s="5">
        <f t="shared" si="0"/>
        <v>-63.077327327327325</v>
      </c>
      <c r="G36" s="20" t="s">
        <v>134</v>
      </c>
    </row>
    <row r="37" spans="1:7" ht="36">
      <c r="A37" s="28" t="s">
        <v>87</v>
      </c>
      <c r="B37" s="8" t="s">
        <v>84</v>
      </c>
      <c r="C37" s="7" t="s">
        <v>0</v>
      </c>
      <c r="D37" s="24">
        <v>4102</v>
      </c>
      <c r="E37" s="38">
        <v>359</v>
      </c>
      <c r="F37" s="5">
        <f t="shared" si="0"/>
        <v>-91.248171623598239</v>
      </c>
      <c r="G37" s="20" t="s">
        <v>134</v>
      </c>
    </row>
    <row r="38" spans="1:7" ht="36">
      <c r="A38" s="9" t="s">
        <v>85</v>
      </c>
      <c r="B38" s="30" t="s">
        <v>82</v>
      </c>
      <c r="C38" s="29" t="s">
        <v>0</v>
      </c>
      <c r="D38" s="24">
        <v>2438</v>
      </c>
      <c r="E38" s="38">
        <v>447.60199999999998</v>
      </c>
      <c r="F38" s="5">
        <f t="shared" si="0"/>
        <v>-81.640607054963084</v>
      </c>
      <c r="G38" s="20" t="s">
        <v>134</v>
      </c>
    </row>
    <row r="39" spans="1:7" ht="36">
      <c r="A39" s="28" t="s">
        <v>83</v>
      </c>
      <c r="B39" s="15" t="s">
        <v>140</v>
      </c>
      <c r="C39" s="7" t="s">
        <v>0</v>
      </c>
      <c r="D39" s="23">
        <v>627</v>
      </c>
      <c r="E39" s="42">
        <v>311.25099999999998</v>
      </c>
      <c r="F39" s="5">
        <f t="shared" si="0"/>
        <v>-50.358692185007982</v>
      </c>
      <c r="G39" s="20" t="s">
        <v>134</v>
      </c>
    </row>
    <row r="40" spans="1:7" ht="63">
      <c r="A40" s="9" t="s">
        <v>81</v>
      </c>
      <c r="B40" s="8" t="s">
        <v>80</v>
      </c>
      <c r="C40" s="7" t="s">
        <v>0</v>
      </c>
      <c r="D40" s="23">
        <v>687</v>
      </c>
      <c r="E40" s="7">
        <v>0</v>
      </c>
      <c r="F40" s="5">
        <f t="shared" si="0"/>
        <v>-100</v>
      </c>
      <c r="G40" s="20" t="s">
        <v>134</v>
      </c>
    </row>
    <row r="41" spans="1:7" ht="15.75">
      <c r="A41" s="19">
        <v>6</v>
      </c>
      <c r="B41" s="18" t="s">
        <v>79</v>
      </c>
      <c r="C41" s="7" t="s">
        <v>0</v>
      </c>
      <c r="D41" s="27">
        <f>D43+D44+D45+D46+D47+D48</f>
        <v>41768</v>
      </c>
      <c r="E41" s="40">
        <f>E43+E44+E45+E46+E47+E48</f>
        <v>18150.137999999999</v>
      </c>
      <c r="F41" s="5">
        <f t="shared" si="0"/>
        <v>-56.545350507565601</v>
      </c>
      <c r="G41" s="4"/>
    </row>
    <row r="42" spans="1:7" ht="15.75">
      <c r="A42" s="14"/>
      <c r="B42" s="13" t="s">
        <v>5</v>
      </c>
      <c r="C42" s="12"/>
      <c r="D42" s="23"/>
      <c r="E42" s="43"/>
      <c r="F42" s="5"/>
      <c r="G42" s="4"/>
    </row>
    <row r="43" spans="1:7" ht="36">
      <c r="A43" s="9" t="s">
        <v>78</v>
      </c>
      <c r="B43" s="8" t="s">
        <v>141</v>
      </c>
      <c r="C43" s="7" t="s">
        <v>0</v>
      </c>
      <c r="D43" s="24">
        <v>12550</v>
      </c>
      <c r="E43" s="38">
        <v>4807.9129999999996</v>
      </c>
      <c r="F43" s="5">
        <f t="shared" ref="F43:F48" si="1">E43/D43*100-100</f>
        <v>-61.689936254980083</v>
      </c>
      <c r="G43" s="20" t="s">
        <v>134</v>
      </c>
    </row>
    <row r="44" spans="1:7" ht="36">
      <c r="A44" s="9" t="s">
        <v>77</v>
      </c>
      <c r="B44" s="15" t="s">
        <v>33</v>
      </c>
      <c r="C44" s="7" t="s">
        <v>0</v>
      </c>
      <c r="D44" s="24">
        <v>20080</v>
      </c>
      <c r="E44" s="44">
        <v>8430.5939999999991</v>
      </c>
      <c r="F44" s="5">
        <f t="shared" si="1"/>
        <v>-58.014970119521919</v>
      </c>
      <c r="G44" s="20" t="s">
        <v>134</v>
      </c>
    </row>
    <row r="45" spans="1:7" ht="36">
      <c r="A45" s="9" t="s">
        <v>76</v>
      </c>
      <c r="B45" s="15" t="s">
        <v>37</v>
      </c>
      <c r="C45" s="7" t="s">
        <v>0</v>
      </c>
      <c r="D45" s="24">
        <v>3623</v>
      </c>
      <c r="E45" s="38">
        <v>774.62</v>
      </c>
      <c r="F45" s="5">
        <f t="shared" si="1"/>
        <v>-78.619376207562794</v>
      </c>
      <c r="G45" s="20" t="s">
        <v>134</v>
      </c>
    </row>
    <row r="46" spans="1:7" ht="36">
      <c r="A46" s="9" t="s">
        <v>75</v>
      </c>
      <c r="B46" s="15" t="s">
        <v>142</v>
      </c>
      <c r="C46" s="7" t="s">
        <v>0</v>
      </c>
      <c r="D46" s="24">
        <v>2044</v>
      </c>
      <c r="E46" s="38">
        <v>1148.7840000000001</v>
      </c>
      <c r="F46" s="5">
        <f t="shared" si="1"/>
        <v>-43.797260273972597</v>
      </c>
      <c r="G46" s="20" t="s">
        <v>134</v>
      </c>
    </row>
    <row r="47" spans="1:7" ht="36">
      <c r="A47" s="9" t="s">
        <v>74</v>
      </c>
      <c r="B47" s="8" t="s">
        <v>40</v>
      </c>
      <c r="C47" s="7" t="s">
        <v>0</v>
      </c>
      <c r="D47" s="24">
        <v>1356</v>
      </c>
      <c r="E47" s="38">
        <v>1085.6869999999999</v>
      </c>
      <c r="F47" s="5">
        <f t="shared" si="1"/>
        <v>-19.934587020648976</v>
      </c>
      <c r="G47" s="20" t="s">
        <v>134</v>
      </c>
    </row>
    <row r="48" spans="1:7" ht="36">
      <c r="A48" s="9" t="s">
        <v>73</v>
      </c>
      <c r="B48" s="15" t="s">
        <v>72</v>
      </c>
      <c r="C48" s="7" t="s">
        <v>0</v>
      </c>
      <c r="D48" s="24">
        <v>2115</v>
      </c>
      <c r="E48" s="38">
        <v>1902.54</v>
      </c>
      <c r="F48" s="5">
        <f t="shared" si="1"/>
        <v>-10.045390070921982</v>
      </c>
      <c r="G48" s="20" t="s">
        <v>134</v>
      </c>
    </row>
    <row r="49" spans="1:7" ht="15.75">
      <c r="A49" s="19" t="s">
        <v>71</v>
      </c>
      <c r="B49" s="18" t="s">
        <v>70</v>
      </c>
      <c r="C49" s="7" t="s">
        <v>0</v>
      </c>
      <c r="D49" s="27">
        <f>D50</f>
        <v>798673</v>
      </c>
      <c r="E49" s="40">
        <f>E50</f>
        <v>464071.38219999999</v>
      </c>
      <c r="F49" s="5">
        <f>E49/D49*100-100</f>
        <v>-41.894695050414875</v>
      </c>
      <c r="G49" s="4"/>
    </row>
    <row r="50" spans="1:7" ht="31.5">
      <c r="A50" s="9">
        <v>7</v>
      </c>
      <c r="B50" s="18" t="s">
        <v>69</v>
      </c>
      <c r="C50" s="7" t="s">
        <v>0</v>
      </c>
      <c r="D50" s="27">
        <f>D52+D56+D57+D58+D59+D60+D61+D62+D63+D64</f>
        <v>798673</v>
      </c>
      <c r="E50" s="37">
        <f>E52+E56+E57+E58+E59+E60+E61+E62+E63+E64</f>
        <v>464071.38219999999</v>
      </c>
      <c r="F50" s="5">
        <f>E50/D50*100-100</f>
        <v>-41.894695050414875</v>
      </c>
      <c r="G50" s="4"/>
    </row>
    <row r="51" spans="1:7" ht="15.75">
      <c r="A51" s="14"/>
      <c r="B51" s="13" t="s">
        <v>5</v>
      </c>
      <c r="C51" s="12"/>
      <c r="D51" s="23"/>
      <c r="E51" s="43"/>
      <c r="F51" s="5"/>
      <c r="G51" s="4"/>
    </row>
    <row r="52" spans="1:7" ht="15.75">
      <c r="A52" s="9" t="s">
        <v>68</v>
      </c>
      <c r="B52" s="15" t="s">
        <v>67</v>
      </c>
      <c r="C52" s="7" t="s">
        <v>0</v>
      </c>
      <c r="D52" s="24">
        <f>D54+D55</f>
        <v>140163</v>
      </c>
      <c r="E52" s="45">
        <f>E54+E55</f>
        <v>76939.671199999997</v>
      </c>
      <c r="F52" s="5">
        <f>E52/D52*100-100</f>
        <v>-45.107003132067668</v>
      </c>
      <c r="G52" s="4"/>
    </row>
    <row r="53" spans="1:7" ht="15.75">
      <c r="A53" s="14"/>
      <c r="B53" s="13" t="s">
        <v>5</v>
      </c>
      <c r="C53" s="12"/>
      <c r="D53" s="24"/>
      <c r="E53" s="47"/>
      <c r="F53" s="5"/>
      <c r="G53" s="4"/>
    </row>
    <row r="54" spans="1:7" ht="36">
      <c r="A54" s="9" t="s">
        <v>66</v>
      </c>
      <c r="B54" s="15" t="s">
        <v>65</v>
      </c>
      <c r="C54" s="7" t="s">
        <v>0</v>
      </c>
      <c r="D54" s="24">
        <v>127537</v>
      </c>
      <c r="E54" s="45">
        <v>70008.800000000003</v>
      </c>
      <c r="F54" s="5">
        <f t="shared" ref="F54:F64" si="2">E54/D54*100-100</f>
        <v>-45.107066968801213</v>
      </c>
      <c r="G54" s="20" t="s">
        <v>134</v>
      </c>
    </row>
    <row r="55" spans="1:7" ht="36">
      <c r="A55" s="9" t="s">
        <v>64</v>
      </c>
      <c r="B55" s="15" t="s">
        <v>63</v>
      </c>
      <c r="C55" s="7" t="s">
        <v>0</v>
      </c>
      <c r="D55" s="24">
        <v>12626</v>
      </c>
      <c r="E55" s="45">
        <f>E54*0.099</f>
        <v>6930.8712000000005</v>
      </c>
      <c r="F55" s="5">
        <f t="shared" si="2"/>
        <v>-45.106358308252801</v>
      </c>
      <c r="G55" s="20" t="s">
        <v>134</v>
      </c>
    </row>
    <row r="56" spans="1:7" ht="36">
      <c r="A56" s="9" t="s">
        <v>62</v>
      </c>
      <c r="B56" s="15" t="s">
        <v>61</v>
      </c>
      <c r="C56" s="7" t="s">
        <v>0</v>
      </c>
      <c r="D56" s="45">
        <v>22155</v>
      </c>
      <c r="E56" s="48">
        <v>11258.014999999999</v>
      </c>
      <c r="F56" s="5">
        <f t="shared" si="2"/>
        <v>-49.185217783795984</v>
      </c>
      <c r="G56" s="20" t="s">
        <v>134</v>
      </c>
    </row>
    <row r="57" spans="1:7" ht="36">
      <c r="A57" s="9" t="s">
        <v>60</v>
      </c>
      <c r="B57" s="8" t="s">
        <v>143</v>
      </c>
      <c r="C57" s="7" t="s">
        <v>0</v>
      </c>
      <c r="D57" s="45">
        <v>580000</v>
      </c>
      <c r="E57" s="48">
        <f>653.116+35.566+348317.765+731.707+97.851+198.435+1949.566</f>
        <v>351984.00599999999</v>
      </c>
      <c r="F57" s="5">
        <f t="shared" si="2"/>
        <v>-39.313102413793096</v>
      </c>
      <c r="G57" s="20" t="s">
        <v>134</v>
      </c>
    </row>
    <row r="58" spans="1:7" ht="36">
      <c r="A58" s="9" t="s">
        <v>59</v>
      </c>
      <c r="B58" s="8" t="s">
        <v>58</v>
      </c>
      <c r="C58" s="7" t="s">
        <v>0</v>
      </c>
      <c r="D58" s="24">
        <v>1430</v>
      </c>
      <c r="E58" s="48">
        <f>171.658+237.007</f>
        <v>408.66499999999996</v>
      </c>
      <c r="F58" s="5">
        <f t="shared" si="2"/>
        <v>-71.422027972027976</v>
      </c>
      <c r="G58" s="20" t="s">
        <v>134</v>
      </c>
    </row>
    <row r="59" spans="1:7" ht="36">
      <c r="A59" s="9" t="s">
        <v>57</v>
      </c>
      <c r="B59" s="8" t="s">
        <v>56</v>
      </c>
      <c r="C59" s="7" t="s">
        <v>0</v>
      </c>
      <c r="D59" s="24">
        <v>5525</v>
      </c>
      <c r="E59" s="48">
        <f>194.479+64.98+862.834+310.726+405.486</f>
        <v>1838.5049999999997</v>
      </c>
      <c r="F59" s="5">
        <f t="shared" si="2"/>
        <v>-66.723891402714941</v>
      </c>
      <c r="G59" s="20" t="s">
        <v>134</v>
      </c>
    </row>
    <row r="60" spans="1:7" ht="36">
      <c r="A60" s="9" t="s">
        <v>55</v>
      </c>
      <c r="B60" s="15" t="s">
        <v>142</v>
      </c>
      <c r="C60" s="7" t="s">
        <v>0</v>
      </c>
      <c r="D60" s="24">
        <v>1251</v>
      </c>
      <c r="E60" s="48">
        <f>55+52.237+201.941</f>
        <v>309.178</v>
      </c>
      <c r="F60" s="5">
        <f t="shared" si="2"/>
        <v>-75.285531574740205</v>
      </c>
      <c r="G60" s="20" t="s">
        <v>134</v>
      </c>
    </row>
    <row r="61" spans="1:7" ht="36">
      <c r="A61" s="9" t="s">
        <v>54</v>
      </c>
      <c r="B61" s="15" t="s">
        <v>53</v>
      </c>
      <c r="C61" s="7" t="s">
        <v>0</v>
      </c>
      <c r="D61" s="24">
        <v>2183</v>
      </c>
      <c r="E61" s="48">
        <v>1034.4480000000001</v>
      </c>
      <c r="F61" s="5">
        <f t="shared" si="2"/>
        <v>-52.61346770499312</v>
      </c>
      <c r="G61" s="20" t="s">
        <v>134</v>
      </c>
    </row>
    <row r="62" spans="1:7" ht="36">
      <c r="A62" s="26" t="s">
        <v>52</v>
      </c>
      <c r="B62" s="25" t="s">
        <v>51</v>
      </c>
      <c r="C62" s="7" t="s">
        <v>0</v>
      </c>
      <c r="D62" s="24">
        <v>6395</v>
      </c>
      <c r="E62" s="48">
        <f>1517.1+285.892+103.9</f>
        <v>1906.8920000000001</v>
      </c>
      <c r="F62" s="5">
        <f t="shared" si="2"/>
        <v>-70.181516810007821</v>
      </c>
      <c r="G62" s="20" t="s">
        <v>134</v>
      </c>
    </row>
    <row r="63" spans="1:7" ht="36">
      <c r="A63" s="9" t="s">
        <v>50</v>
      </c>
      <c r="B63" s="15" t="s">
        <v>49</v>
      </c>
      <c r="C63" s="7" t="s">
        <v>0</v>
      </c>
      <c r="D63" s="24">
        <v>2573</v>
      </c>
      <c r="E63" s="48">
        <f>1743.292</f>
        <v>1743.2919999999999</v>
      </c>
      <c r="F63" s="5">
        <f t="shared" si="2"/>
        <v>-32.246715895841433</v>
      </c>
      <c r="G63" s="20" t="s">
        <v>134</v>
      </c>
    </row>
    <row r="64" spans="1:7" ht="15.75">
      <c r="A64" s="9" t="s">
        <v>48</v>
      </c>
      <c r="B64" s="15" t="s">
        <v>47</v>
      </c>
      <c r="C64" s="7" t="s">
        <v>0</v>
      </c>
      <c r="D64" s="24">
        <f t="shared" ref="D64" si="3">D66+D67+D68+D69+D70+D71+D72+D73+D74+D75+D76+D77</f>
        <v>36998</v>
      </c>
      <c r="E64" s="45">
        <f t="shared" ref="E64" si="4">E66+E67+E68+E69+E70+E71+E72+E73+E74+E75+E76+E77</f>
        <v>16648.709999999995</v>
      </c>
      <c r="F64" s="5">
        <f t="shared" si="2"/>
        <v>-55.001054111033042</v>
      </c>
      <c r="G64" s="4"/>
    </row>
    <row r="65" spans="1:7" ht="15.75">
      <c r="A65" s="14"/>
      <c r="B65" s="13" t="s">
        <v>5</v>
      </c>
      <c r="C65" s="7" t="s">
        <v>0</v>
      </c>
      <c r="D65" s="24"/>
      <c r="E65" s="48"/>
      <c r="F65" s="5"/>
      <c r="G65" s="4"/>
    </row>
    <row r="66" spans="1:7" ht="36">
      <c r="A66" s="9" t="s">
        <v>46</v>
      </c>
      <c r="B66" s="8" t="s">
        <v>144</v>
      </c>
      <c r="C66" s="7" t="s">
        <v>0</v>
      </c>
      <c r="D66" s="24">
        <v>17810</v>
      </c>
      <c r="E66" s="48">
        <v>7423</v>
      </c>
      <c r="F66" s="5">
        <f t="shared" ref="F66:F81" si="5">E66/D66*100-100</f>
        <v>-58.321167883211679</v>
      </c>
      <c r="G66" s="20" t="s">
        <v>134</v>
      </c>
    </row>
    <row r="67" spans="1:7" ht="47.25">
      <c r="A67" s="9" t="s">
        <v>45</v>
      </c>
      <c r="B67" s="8" t="s">
        <v>44</v>
      </c>
      <c r="C67" s="7" t="s">
        <v>0</v>
      </c>
      <c r="D67" s="24">
        <v>2876</v>
      </c>
      <c r="E67" s="48">
        <f>414.14+975.545</f>
        <v>1389.6849999999999</v>
      </c>
      <c r="F67" s="5">
        <f t="shared" si="5"/>
        <v>-51.679937413073716</v>
      </c>
      <c r="G67" s="20" t="s">
        <v>134</v>
      </c>
    </row>
    <row r="68" spans="1:7" ht="36">
      <c r="A68" s="9" t="s">
        <v>43</v>
      </c>
      <c r="B68" s="8" t="s">
        <v>42</v>
      </c>
      <c r="C68" s="7" t="s">
        <v>0</v>
      </c>
      <c r="D68" s="24">
        <v>5622</v>
      </c>
      <c r="E68" s="48">
        <v>2651.7849999999999</v>
      </c>
      <c r="F68" s="5">
        <f t="shared" si="5"/>
        <v>-52.831999288509429</v>
      </c>
      <c r="G68" s="20" t="s">
        <v>134</v>
      </c>
    </row>
    <row r="69" spans="1:7" ht="36">
      <c r="A69" s="9" t="s">
        <v>41</v>
      </c>
      <c r="B69" s="8" t="s">
        <v>40</v>
      </c>
      <c r="C69" s="7" t="s">
        <v>0</v>
      </c>
      <c r="D69" s="24">
        <v>636</v>
      </c>
      <c r="E69" s="48">
        <v>621.14499999999998</v>
      </c>
      <c r="F69" s="5">
        <f t="shared" si="5"/>
        <v>-2.3356918238993813</v>
      </c>
      <c r="G69" s="20" t="s">
        <v>134</v>
      </c>
    </row>
    <row r="70" spans="1:7" ht="36">
      <c r="A70" s="9" t="s">
        <v>39</v>
      </c>
      <c r="B70" s="8" t="s">
        <v>145</v>
      </c>
      <c r="C70" s="7" t="s">
        <v>0</v>
      </c>
      <c r="D70" s="24">
        <v>313</v>
      </c>
      <c r="E70" s="48">
        <v>154.47200000000001</v>
      </c>
      <c r="F70" s="5">
        <f t="shared" si="5"/>
        <v>-50.647923322683702</v>
      </c>
      <c r="G70" s="20" t="s">
        <v>134</v>
      </c>
    </row>
    <row r="71" spans="1:7" ht="36">
      <c r="A71" s="9" t="s">
        <v>38</v>
      </c>
      <c r="B71" s="8" t="s">
        <v>37</v>
      </c>
      <c r="C71" s="7" t="s">
        <v>0</v>
      </c>
      <c r="D71" s="24">
        <v>930</v>
      </c>
      <c r="E71" s="48">
        <v>292.38</v>
      </c>
      <c r="F71" s="5">
        <f t="shared" si="5"/>
        <v>-68.561290322580646</v>
      </c>
      <c r="G71" s="20" t="s">
        <v>134</v>
      </c>
    </row>
    <row r="72" spans="1:7" ht="36">
      <c r="A72" s="9" t="s">
        <v>36</v>
      </c>
      <c r="B72" s="8" t="s">
        <v>35</v>
      </c>
      <c r="C72" s="7" t="s">
        <v>0</v>
      </c>
      <c r="D72" s="24">
        <v>231</v>
      </c>
      <c r="E72" s="48">
        <v>214.3</v>
      </c>
      <c r="F72" s="5">
        <f t="shared" si="5"/>
        <v>-7.2294372294372238</v>
      </c>
      <c r="G72" s="20" t="s">
        <v>134</v>
      </c>
    </row>
    <row r="73" spans="1:7" ht="36">
      <c r="A73" s="9" t="s">
        <v>34</v>
      </c>
      <c r="B73" s="15" t="s">
        <v>33</v>
      </c>
      <c r="C73" s="7" t="s">
        <v>0</v>
      </c>
      <c r="D73" s="24">
        <v>1874</v>
      </c>
      <c r="E73" s="48">
        <v>749.43700000000001</v>
      </c>
      <c r="F73" s="5">
        <f t="shared" si="5"/>
        <v>-60.008697972251866</v>
      </c>
      <c r="G73" s="20" t="s">
        <v>134</v>
      </c>
    </row>
    <row r="74" spans="1:7" ht="36">
      <c r="A74" s="9" t="s">
        <v>32</v>
      </c>
      <c r="B74" s="8" t="s">
        <v>31</v>
      </c>
      <c r="C74" s="7" t="s">
        <v>0</v>
      </c>
      <c r="D74" s="24">
        <v>394</v>
      </c>
      <c r="E74" s="48">
        <v>212.47499999999999</v>
      </c>
      <c r="F74" s="5">
        <f t="shared" si="5"/>
        <v>-46.072335025380717</v>
      </c>
      <c r="G74" s="20" t="s">
        <v>134</v>
      </c>
    </row>
    <row r="75" spans="1:7" ht="36">
      <c r="A75" s="9" t="s">
        <v>30</v>
      </c>
      <c r="B75" s="8" t="s">
        <v>29</v>
      </c>
      <c r="C75" s="7" t="s">
        <v>0</v>
      </c>
      <c r="D75" s="24">
        <v>5489</v>
      </c>
      <c r="E75" s="48">
        <f>1767.186+769.151</f>
        <v>2536.337</v>
      </c>
      <c r="F75" s="5">
        <f t="shared" si="5"/>
        <v>-53.792366551284388</v>
      </c>
      <c r="G75" s="20" t="s">
        <v>134</v>
      </c>
    </row>
    <row r="76" spans="1:7" ht="36">
      <c r="A76" s="9" t="s">
        <v>28</v>
      </c>
      <c r="B76" s="8" t="s">
        <v>27</v>
      </c>
      <c r="C76" s="7" t="s">
        <v>0</v>
      </c>
      <c r="D76" s="24">
        <v>744</v>
      </c>
      <c r="E76" s="48">
        <v>316.39400000000001</v>
      </c>
      <c r="F76" s="5">
        <f t="shared" si="5"/>
        <v>-57.473924731182798</v>
      </c>
      <c r="G76" s="20" t="s">
        <v>134</v>
      </c>
    </row>
    <row r="77" spans="1:7" ht="15.75">
      <c r="A77" s="9" t="s">
        <v>26</v>
      </c>
      <c r="B77" s="8" t="s">
        <v>25</v>
      </c>
      <c r="C77" s="7" t="s">
        <v>0</v>
      </c>
      <c r="D77" s="24">
        <v>79</v>
      </c>
      <c r="E77" s="48">
        <f>52.11+35.19</f>
        <v>87.3</v>
      </c>
      <c r="F77" s="5">
        <f t="shared" si="5"/>
        <v>10.506329113924039</v>
      </c>
      <c r="G77" s="20"/>
    </row>
    <row r="78" spans="1:7" ht="15.75">
      <c r="A78" s="19" t="s">
        <v>24</v>
      </c>
      <c r="B78" s="18" t="s">
        <v>23</v>
      </c>
      <c r="C78" s="7" t="s">
        <v>0</v>
      </c>
      <c r="D78" s="17">
        <f>D7+D49+D84</f>
        <v>5898924.0659999996</v>
      </c>
      <c r="E78" s="17">
        <f>E7+E49+E84</f>
        <v>3025293.4531999999</v>
      </c>
      <c r="F78" s="5">
        <f t="shared" si="5"/>
        <v>-48.71448726324391</v>
      </c>
      <c r="G78" s="20"/>
    </row>
    <row r="79" spans="1:7" ht="15.75">
      <c r="A79" s="9" t="s">
        <v>22</v>
      </c>
      <c r="B79" s="15" t="s">
        <v>21</v>
      </c>
      <c r="C79" s="7" t="s">
        <v>0</v>
      </c>
      <c r="D79" s="6">
        <v>10000</v>
      </c>
      <c r="E79" s="6">
        <f>E80-E78</f>
        <v>247294.63379999995</v>
      </c>
      <c r="F79" s="5">
        <f t="shared" si="5"/>
        <v>2372.9463379999993</v>
      </c>
      <c r="G79" s="4"/>
    </row>
    <row r="80" spans="1:7" ht="36">
      <c r="A80" s="19" t="s">
        <v>20</v>
      </c>
      <c r="B80" s="18" t="s">
        <v>19</v>
      </c>
      <c r="C80" s="7" t="s">
        <v>0</v>
      </c>
      <c r="D80" s="17">
        <f>D78+D79</f>
        <v>5908924.0659999996</v>
      </c>
      <c r="E80" s="17">
        <v>3272588.0869999998</v>
      </c>
      <c r="F80" s="5">
        <f t="shared" si="5"/>
        <v>-44.616176304743874</v>
      </c>
      <c r="G80" s="20" t="s">
        <v>134</v>
      </c>
    </row>
    <row r="81" spans="1:7" ht="36">
      <c r="A81" s="19" t="s">
        <v>18</v>
      </c>
      <c r="B81" s="18" t="s">
        <v>17</v>
      </c>
      <c r="C81" s="21" t="s">
        <v>13</v>
      </c>
      <c r="D81" s="17">
        <v>5222720</v>
      </c>
      <c r="E81" s="17">
        <f>3272588087/1070</f>
        <v>3058493.5392523366</v>
      </c>
      <c r="F81" s="5">
        <f t="shared" si="5"/>
        <v>-41.438684454607241</v>
      </c>
      <c r="G81" s="20" t="s">
        <v>134</v>
      </c>
    </row>
    <row r="82" spans="1:7" ht="36">
      <c r="A82" s="56" t="s">
        <v>16</v>
      </c>
      <c r="B82" s="59" t="s">
        <v>15</v>
      </c>
      <c r="C82" s="21" t="s">
        <v>14</v>
      </c>
      <c r="D82" s="21">
        <v>13.76</v>
      </c>
      <c r="E82" s="22">
        <v>12.5</v>
      </c>
      <c r="F82" s="5"/>
      <c r="G82" s="20" t="s">
        <v>134</v>
      </c>
    </row>
    <row r="83" spans="1:7" ht="36">
      <c r="A83" s="57"/>
      <c r="B83" s="60"/>
      <c r="C83" s="21" t="s">
        <v>13</v>
      </c>
      <c r="D83" s="17">
        <v>838200</v>
      </c>
      <c r="E83" s="17">
        <f>(610793.891+41985.209)/1484*1000</f>
        <v>439878.09973045817</v>
      </c>
      <c r="F83" s="5">
        <f>E83/D83*100-100</f>
        <v>-47.521104780427322</v>
      </c>
      <c r="G83" s="20" t="s">
        <v>134</v>
      </c>
    </row>
    <row r="84" spans="1:7" ht="36">
      <c r="A84" s="58"/>
      <c r="B84" s="61"/>
      <c r="C84" s="21" t="s">
        <v>139</v>
      </c>
      <c r="D84" s="17">
        <f>D83*1745.63/1000</f>
        <v>1463187.0660000001</v>
      </c>
      <c r="E84" s="17">
        <f>610793.891+41985.209</f>
        <v>652779.1</v>
      </c>
      <c r="F84" s="5">
        <f>E84/D84*100-100</f>
        <v>-55.386490547340586</v>
      </c>
      <c r="G84" s="20" t="s">
        <v>134</v>
      </c>
    </row>
    <row r="85" spans="1:7" ht="31.5">
      <c r="A85" s="19" t="s">
        <v>12</v>
      </c>
      <c r="B85" s="18" t="s">
        <v>11</v>
      </c>
      <c r="C85" s="11" t="s">
        <v>149</v>
      </c>
      <c r="D85" s="22">
        <f>D80/D81*1000</f>
        <v>1131.3882547791188</v>
      </c>
      <c r="E85" s="17">
        <v>1070</v>
      </c>
      <c r="F85" s="10"/>
      <c r="G85" s="4"/>
    </row>
    <row r="86" spans="1:7" ht="15.75">
      <c r="A86" s="14"/>
      <c r="B86" s="15" t="s">
        <v>10</v>
      </c>
      <c r="C86" s="11"/>
      <c r="D86" s="11"/>
      <c r="E86" s="11"/>
      <c r="F86" s="16"/>
      <c r="G86" s="4"/>
    </row>
    <row r="87" spans="1:7" ht="31.5">
      <c r="A87" s="9">
        <v>8</v>
      </c>
      <c r="B87" s="15" t="s">
        <v>9</v>
      </c>
      <c r="C87" s="11" t="s">
        <v>148</v>
      </c>
      <c r="D87" s="11">
        <v>777</v>
      </c>
      <c r="E87" s="11">
        <v>680</v>
      </c>
      <c r="F87" s="5">
        <f>E87/D87*100-100</f>
        <v>-12.483912483912491</v>
      </c>
      <c r="G87" s="50" t="s">
        <v>151</v>
      </c>
    </row>
    <row r="88" spans="1:7" ht="15.75">
      <c r="A88" s="14"/>
      <c r="B88" s="13" t="s">
        <v>5</v>
      </c>
      <c r="C88" s="11"/>
      <c r="D88" s="11"/>
      <c r="E88" s="11"/>
      <c r="F88" s="10"/>
      <c r="G88" s="51"/>
    </row>
    <row r="89" spans="1:7" ht="15.75">
      <c r="A89" s="9" t="s">
        <v>8</v>
      </c>
      <c r="B89" s="15" t="s">
        <v>3</v>
      </c>
      <c r="C89" s="7" t="s">
        <v>0</v>
      </c>
      <c r="D89" s="11">
        <v>724</v>
      </c>
      <c r="E89" s="11">
        <v>633</v>
      </c>
      <c r="F89" s="5">
        <f>E89/D89*100-100</f>
        <v>-12.569060773480672</v>
      </c>
      <c r="G89" s="51"/>
    </row>
    <row r="90" spans="1:7" ht="15.75">
      <c r="A90" s="9" t="s">
        <v>7</v>
      </c>
      <c r="B90" s="15" t="s">
        <v>1</v>
      </c>
      <c r="C90" s="7" t="s">
        <v>0</v>
      </c>
      <c r="D90" s="11">
        <v>53</v>
      </c>
      <c r="E90" s="11">
        <v>47</v>
      </c>
      <c r="F90" s="5">
        <f>E90/D90*100-100</f>
        <v>-11.320754716981128</v>
      </c>
      <c r="G90" s="52"/>
    </row>
    <row r="91" spans="1:7" ht="15.75">
      <c r="A91" s="9">
        <v>9</v>
      </c>
      <c r="B91" s="15" t="s">
        <v>6</v>
      </c>
      <c r="C91" s="11" t="s">
        <v>150</v>
      </c>
      <c r="D91" s="6">
        <v>149696</v>
      </c>
      <c r="E91" s="6">
        <f>(E16+E54)/E87/6*1000</f>
        <v>186692.30392156861</v>
      </c>
      <c r="F91" s="5">
        <f>E91/D91*100-100</f>
        <v>24.714290242604093</v>
      </c>
      <c r="G91" s="53" t="s">
        <v>147</v>
      </c>
    </row>
    <row r="92" spans="1:7" ht="15.75">
      <c r="A92" s="14"/>
      <c r="B92" s="13" t="s">
        <v>5</v>
      </c>
      <c r="C92" s="12"/>
      <c r="D92" s="11"/>
      <c r="E92" s="11"/>
      <c r="F92" s="10"/>
      <c r="G92" s="54"/>
    </row>
    <row r="93" spans="1:7" ht="29.25" customHeight="1">
      <c r="A93" s="9" t="s">
        <v>4</v>
      </c>
      <c r="B93" s="8" t="s">
        <v>3</v>
      </c>
      <c r="C93" s="7" t="s">
        <v>0</v>
      </c>
      <c r="D93" s="6">
        <v>145974</v>
      </c>
      <c r="E93" s="6">
        <f>E16/E89/6*1000</f>
        <v>182121.06371774618</v>
      </c>
      <c r="F93" s="5">
        <f>E93/D93*100-100</f>
        <v>24.762672611387075</v>
      </c>
      <c r="G93" s="54"/>
    </row>
    <row r="94" spans="1:7" ht="36" customHeight="1">
      <c r="A94" s="9" t="s">
        <v>2</v>
      </c>
      <c r="B94" s="8" t="s">
        <v>1</v>
      </c>
      <c r="C94" s="7" t="s">
        <v>0</v>
      </c>
      <c r="D94" s="6">
        <v>200530</v>
      </c>
      <c r="E94" s="6">
        <f>E54/E90/6*1000</f>
        <v>248258.1560283688</v>
      </c>
      <c r="F94" s="5">
        <f>E94/D94*100-100</f>
        <v>23.801005350006889</v>
      </c>
      <c r="G94" s="55"/>
    </row>
  </sheetData>
  <mergeCells count="12">
    <mergeCell ref="G87:G90"/>
    <mergeCell ref="G91:G94"/>
    <mergeCell ref="A82:A84"/>
    <mergeCell ref="B82:B84"/>
    <mergeCell ref="A2:G2"/>
    <mergeCell ref="A5:A6"/>
    <mergeCell ref="B5:B6"/>
    <mergeCell ref="C5:C6"/>
    <mergeCell ref="D5:D6"/>
    <mergeCell ref="E5:E6"/>
    <mergeCell ref="F5:F6"/>
    <mergeCell ref="G5:G6"/>
  </mergeCells>
  <pageMargins left="0.51181102362204722" right="0.15748031496062992" top="0.31496062992125984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 ТС для сайта каз</vt:lpstr>
      <vt:lpstr>'испол ТС для сайта каз'!_GoBack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ZHakypbekova</dc:creator>
  <cp:lastModifiedBy>user</cp:lastModifiedBy>
  <cp:lastPrinted>2017-07-20T04:56:07Z</cp:lastPrinted>
  <dcterms:created xsi:type="dcterms:W3CDTF">2016-07-19T02:15:42Z</dcterms:created>
  <dcterms:modified xsi:type="dcterms:W3CDTF">2017-07-20T04:56:09Z</dcterms:modified>
</cp:coreProperties>
</file>