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855" windowWidth="18315" windowHeight="10485"/>
  </bookViews>
  <sheets>
    <sheet name="испол тарифсметы  12 мес" sheetId="1" r:id="rId1"/>
  </sheets>
  <definedNames>
    <definedName name="_GoBack" localSheetId="0">'испол тарифсметы  12 мес'!$C$19</definedName>
    <definedName name="_xlnm.Print_Titles" localSheetId="0">'испол тарифсметы  12 мес'!$19:$20</definedName>
  </definedNames>
  <calcPr calcId="125725"/>
</workbook>
</file>

<file path=xl/calcChain.xml><?xml version="1.0" encoding="utf-8"?>
<calcChain xmlns="http://schemas.openxmlformats.org/spreadsheetml/2006/main">
  <c r="F108" i="1"/>
  <c r="F107"/>
  <c r="F105"/>
  <c r="F104"/>
  <c r="F103"/>
  <c r="F101"/>
  <c r="F71" l="1"/>
  <c r="D36"/>
  <c r="E98"/>
  <c r="F97"/>
  <c r="F95"/>
  <c r="F94"/>
  <c r="F91"/>
  <c r="F90"/>
  <c r="E89"/>
  <c r="F89" s="1"/>
  <c r="F88"/>
  <c r="F87"/>
  <c r="F86"/>
  <c r="F85"/>
  <c r="F84"/>
  <c r="F83"/>
  <c r="F82"/>
  <c r="E81"/>
  <c r="F80"/>
  <c r="E78"/>
  <c r="D78"/>
  <c r="F77"/>
  <c r="E76"/>
  <c r="F76" s="1"/>
  <c r="F75"/>
  <c r="E74"/>
  <c r="E73"/>
  <c r="F73" s="1"/>
  <c r="E72"/>
  <c r="F72" s="1"/>
  <c r="F70"/>
  <c r="E69"/>
  <c r="F68"/>
  <c r="E66"/>
  <c r="F66" s="1"/>
  <c r="D66"/>
  <c r="E64"/>
  <c r="E63" s="1"/>
  <c r="F62"/>
  <c r="E61"/>
  <c r="F61" s="1"/>
  <c r="E60"/>
  <c r="F59"/>
  <c r="F58"/>
  <c r="D55"/>
  <c r="F54"/>
  <c r="F53"/>
  <c r="F52"/>
  <c r="E51"/>
  <c r="F51" s="1"/>
  <c r="F49"/>
  <c r="F48"/>
  <c r="F47"/>
  <c r="F46"/>
  <c r="F45"/>
  <c r="E43"/>
  <c r="F43" s="1"/>
  <c r="F42"/>
  <c r="F41"/>
  <c r="F40"/>
  <c r="F38"/>
  <c r="F35"/>
  <c r="E33"/>
  <c r="F33" s="1"/>
  <c r="F32"/>
  <c r="E31"/>
  <c r="E30"/>
  <c r="F30" s="1"/>
  <c r="D28"/>
  <c r="F27"/>
  <c r="F26"/>
  <c r="E25"/>
  <c r="D23"/>
  <c r="D64" l="1"/>
  <c r="D63" s="1"/>
  <c r="F63" s="1"/>
  <c r="F78"/>
  <c r="D21"/>
  <c r="D92" s="1"/>
  <c r="F44"/>
  <c r="F57"/>
  <c r="E28"/>
  <c r="F25"/>
  <c r="F28"/>
  <c r="F31"/>
  <c r="F60"/>
  <c r="F69"/>
  <c r="F74"/>
  <c r="F81"/>
  <c r="F98"/>
  <c r="E23"/>
  <c r="E55"/>
  <c r="F64" l="1"/>
  <c r="F39"/>
  <c r="E36"/>
  <c r="F55"/>
  <c r="F23"/>
  <c r="F50"/>
  <c r="F36" l="1"/>
  <c r="E21"/>
  <c r="E92" l="1"/>
  <c r="F21"/>
  <c r="F92" l="1"/>
  <c r="E93"/>
  <c r="F93" l="1"/>
</calcChain>
</file>

<file path=xl/sharedStrings.xml><?xml version="1.0" encoding="utf-8"?>
<sst xmlns="http://schemas.openxmlformats.org/spreadsheetml/2006/main" count="312" uniqueCount="206">
  <si>
    <t>№ п/п</t>
  </si>
  <si>
    <t>Наименование показателей</t>
  </si>
  <si>
    <t>Ед. изм</t>
  </si>
  <si>
    <t>Причины отклонения</t>
  </si>
  <si>
    <t>I</t>
  </si>
  <si>
    <t>Затраты на производство товаров и предоставление услуг, всего</t>
  </si>
  <si>
    <t>тыс. тенге</t>
  </si>
  <si>
    <t>в том числе:</t>
  </si>
  <si>
    <t>Материальные затраты всего,</t>
  </si>
  <si>
    <t>1.1</t>
  </si>
  <si>
    <t>Сырье и материалы</t>
  </si>
  <si>
    <t>-//-</t>
  </si>
  <si>
    <t>1.2</t>
  </si>
  <si>
    <t>ГСМ</t>
  </si>
  <si>
    <t>Перерасход связан с увеличением цены на дизельное топливо</t>
  </si>
  <si>
    <t>1.3</t>
  </si>
  <si>
    <t>Энергия</t>
  </si>
  <si>
    <r>
      <t>-</t>
    </r>
    <r>
      <rPr>
        <sz val="11"/>
        <color theme="1"/>
        <rFont val="Times New Roman"/>
        <family val="1"/>
        <charset val="204"/>
      </rPr>
      <t>//-</t>
    </r>
  </si>
  <si>
    <t>Расходы на оплату труда всего,</t>
  </si>
  <si>
    <t>2.1</t>
  </si>
  <si>
    <t>Заработная плата производственного персонала</t>
  </si>
  <si>
    <t>В пределах допустимых 5%</t>
  </si>
  <si>
    <t>2.2</t>
  </si>
  <si>
    <t>Социальный налог и социальные отчисления</t>
  </si>
  <si>
    <t>Амортизация</t>
  </si>
  <si>
    <t>Перерасход связан с пересмотром сроков эксплуатации некоторых объектов</t>
  </si>
  <si>
    <t>Ремонт, всего</t>
  </si>
  <si>
    <t>4.1</t>
  </si>
  <si>
    <t>Капитальный ремонт, не приводящий к увеличению стоимости основных фондов</t>
  </si>
  <si>
    <t>Ремонт выполнен в полном объеме</t>
  </si>
  <si>
    <t xml:space="preserve">Услуги производственного характера, всего </t>
  </si>
  <si>
    <t>5.1</t>
  </si>
  <si>
    <t>5.2</t>
  </si>
  <si>
    <t>Услуги водоснабжения и канализации</t>
  </si>
  <si>
    <t>Перерасход связан с дополнительным расходом холодной воды для охлаждения насосов подающего трубопровода  на НС 5</t>
  </si>
  <si>
    <t>5.3</t>
  </si>
  <si>
    <t>Поверка средств измерений, защитных средств, допуск бригады</t>
  </si>
  <si>
    <t>Увеличение расходов по допуску бригады в ЛЭП (увеличение стоимости услуги) и проведены расходы по определению кратности воздухообмена (заключение РГУ Комитета Департамента по защите прав потребителей МНЭРК от 28.10.2016г. №08/1139)</t>
  </si>
  <si>
    <t>5.4</t>
  </si>
  <si>
    <t>Испытание тепловых сетей на тепловые потери</t>
  </si>
  <si>
    <t>Без отклонений</t>
  </si>
  <si>
    <t>5.5</t>
  </si>
  <si>
    <t>Топогеодезические работы</t>
  </si>
  <si>
    <t>Перерасход  связан с оформлением документов на замельный участок НС №6</t>
  </si>
  <si>
    <t>5.6</t>
  </si>
  <si>
    <t>Восстановление благоустройства (замена асфальта, брусчатки, газона)</t>
  </si>
  <si>
    <t>5.7</t>
  </si>
  <si>
    <t>Услуги связи</t>
  </si>
  <si>
    <t>Перерасход сложился в результате подключения новых телефонных точек</t>
  </si>
  <si>
    <t>5.8</t>
  </si>
  <si>
    <t>Обслуживание, ремонт основных средств</t>
  </si>
  <si>
    <t>5.9</t>
  </si>
  <si>
    <t>Информационное обслуживание</t>
  </si>
  <si>
    <t>Перерасход связан с дополнительной публикацией объявления в бегущей строке</t>
  </si>
  <si>
    <t>5.10</t>
  </si>
  <si>
    <t>Ультразвуковой контроль сварных соединений,  теплоизоляционные работы</t>
  </si>
  <si>
    <t>5.11</t>
  </si>
  <si>
    <t>Расходы по экологии</t>
  </si>
  <si>
    <t>5.12</t>
  </si>
  <si>
    <t>Расходы по энергоаудиту, энергоменеджменту</t>
  </si>
  <si>
    <t>Отклонение отсутствует</t>
  </si>
  <si>
    <t>5.13</t>
  </si>
  <si>
    <t>Демеркуризация ртутьсодержащих отходов</t>
  </si>
  <si>
    <t>Экономия сложилась по результатам государственнх закупок</t>
  </si>
  <si>
    <t>5.14</t>
  </si>
  <si>
    <t xml:space="preserve">Ремонт теплотехнического, электрооборудования и кислородных баллонов  </t>
  </si>
  <si>
    <t>5.15</t>
  </si>
  <si>
    <t>Техобслуживание транспортных средств</t>
  </si>
  <si>
    <t>5.16</t>
  </si>
  <si>
    <t>Захоронение твердо-бытовых, строительных и производственных отходов</t>
  </si>
  <si>
    <t>Превышение расходов произошло в связи с увеличением объема строительных  и  производственных отходов</t>
  </si>
  <si>
    <t>5.17</t>
  </si>
  <si>
    <t>Гидрометеорологические услуги</t>
  </si>
  <si>
    <t>Услуги по выдаче экспертного заключения о техническом состоянии основного и вспомогательного оборудования</t>
  </si>
  <si>
    <t>Прочие затраты всего,</t>
  </si>
  <si>
    <t>6.1</t>
  </si>
  <si>
    <t>Безопастность  и  охрана труда</t>
  </si>
  <si>
    <t>6.2</t>
  </si>
  <si>
    <t>Обязательное страхование</t>
  </si>
  <si>
    <t>6.3</t>
  </si>
  <si>
    <t>Подготовка кадров</t>
  </si>
  <si>
    <t>6.4</t>
  </si>
  <si>
    <t>Командировочные расходы</t>
  </si>
  <si>
    <t>Увеличение в связи с незапланированной командировкой начальника ПРС в г. Актобе для проведения поверки и ремонта ультразвуковых дефектоскопов</t>
  </si>
  <si>
    <t>6.5</t>
  </si>
  <si>
    <t>Канцелярские товары</t>
  </si>
  <si>
    <t>6.6</t>
  </si>
  <si>
    <t>Бланочная продукция</t>
  </si>
  <si>
    <t>Перерасход связан с дополнительным закупом коробов для архива</t>
  </si>
  <si>
    <t>II</t>
  </si>
  <si>
    <t>Расходы периода, всего</t>
  </si>
  <si>
    <t>Общие и административные расходы всего,</t>
  </si>
  <si>
    <t>7.1</t>
  </si>
  <si>
    <t>7.1.1</t>
  </si>
  <si>
    <t>Заработная плата административного персонала</t>
  </si>
  <si>
    <t>7.1.2</t>
  </si>
  <si>
    <t>7.2</t>
  </si>
  <si>
    <t>7.3</t>
  </si>
  <si>
    <t>Налоговые платежи и сборы</t>
  </si>
  <si>
    <t>Перерасход связан с принятием объектов построенных по программе "Нұрлы жол"</t>
  </si>
  <si>
    <t>7.4</t>
  </si>
  <si>
    <t>Материалы</t>
  </si>
  <si>
    <t>Перерасход связан со списанием акумуляторов и автошин прошедших срок эксплуатуции</t>
  </si>
  <si>
    <t>7.5</t>
  </si>
  <si>
    <t>Коммунальные расходы</t>
  </si>
  <si>
    <t>Перерасход сложился в связи с ранним началом отопительного сезона</t>
  </si>
  <si>
    <t>7.6</t>
  </si>
  <si>
    <t>7.7</t>
  </si>
  <si>
    <t>7.8</t>
  </si>
  <si>
    <t>Информационные, консультационные, аудиторские услуги</t>
  </si>
  <si>
    <t>В связи со сдерживанием тарифа были дополнительно опубликованы два объявления в газете</t>
  </si>
  <si>
    <t>7.9</t>
  </si>
  <si>
    <t>Услуги банка</t>
  </si>
  <si>
    <t xml:space="preserve">Увеличение количества банковских операций </t>
  </si>
  <si>
    <t>7.10</t>
  </si>
  <si>
    <t>Прочие расходы всего,</t>
  </si>
  <si>
    <t>7.10.1</t>
  </si>
  <si>
    <t>Охрана объектов</t>
  </si>
  <si>
    <t>7.10.2</t>
  </si>
  <si>
    <t>Содержание оргтехники, обслуживание лицензионных программ</t>
  </si>
  <si>
    <t>Перерасход связан с проведением внепланового тех.обслуживания и ремонта оргтехники</t>
  </si>
  <si>
    <t>7.10.3</t>
  </si>
  <si>
    <t>Проездные билеты</t>
  </si>
  <si>
    <t>7.10.4</t>
  </si>
  <si>
    <t>Перерасход сложился в связи с дополнительным закупом бумаги</t>
  </si>
  <si>
    <t>7.10.5</t>
  </si>
  <si>
    <t>Периодическая печать</t>
  </si>
  <si>
    <t>7.10.6</t>
  </si>
  <si>
    <t>7.10.7</t>
  </si>
  <si>
    <t>Услуги типографии</t>
  </si>
  <si>
    <t>Перерасход сложился в связи с дополнительным изготовлением печатей и штампов</t>
  </si>
  <si>
    <t>7.10.8</t>
  </si>
  <si>
    <t>7.10.9</t>
  </si>
  <si>
    <t>Хозяйственные товары</t>
  </si>
  <si>
    <t>7.10.10</t>
  </si>
  <si>
    <t>Содержание служебного автотранспорта</t>
  </si>
  <si>
    <t>7.10.11</t>
  </si>
  <si>
    <t>Услуги почты</t>
  </si>
  <si>
    <t>7.10.12</t>
  </si>
  <si>
    <t>Нотариальные услуги</t>
  </si>
  <si>
    <t>III</t>
  </si>
  <si>
    <t>Всего затрат</t>
  </si>
  <si>
    <t>IV</t>
  </si>
  <si>
    <t>Прибыль</t>
  </si>
  <si>
    <t>V</t>
  </si>
  <si>
    <t>Всего доходов</t>
  </si>
  <si>
    <t>VI</t>
  </si>
  <si>
    <t>Объем оказываемых услуг</t>
  </si>
  <si>
    <t>Гкал</t>
  </si>
  <si>
    <t>VII</t>
  </si>
  <si>
    <t>Нормативные технические потери</t>
  </si>
  <si>
    <t xml:space="preserve">% </t>
  </si>
  <si>
    <t>VIII</t>
  </si>
  <si>
    <t>Тариф</t>
  </si>
  <si>
    <t>тенге/Гкал</t>
  </si>
  <si>
    <t>Справочно:</t>
  </si>
  <si>
    <t>Среднесписочная численность персонала,</t>
  </si>
  <si>
    <t>чел.</t>
  </si>
  <si>
    <t>8.1</t>
  </si>
  <si>
    <t>Производственный персонал</t>
  </si>
  <si>
    <t>8.2</t>
  </si>
  <si>
    <t>Административный персонал</t>
  </si>
  <si>
    <t>Среднемесячная заработная плата, всего</t>
  </si>
  <si>
    <t>тенге</t>
  </si>
  <si>
    <t>9.1</t>
  </si>
  <si>
    <t>производственного персонала</t>
  </si>
  <si>
    <t>9.2</t>
  </si>
  <si>
    <t>административного персонала</t>
  </si>
  <si>
    <t xml:space="preserve">Приложение 1            </t>
  </si>
  <si>
    <t xml:space="preserve"> к Правилам утверждения       </t>
  </si>
  <si>
    <t xml:space="preserve"> предельного уровня тарифов    </t>
  </si>
  <si>
    <t xml:space="preserve"> (цен, ставок сборов)        </t>
  </si>
  <si>
    <t xml:space="preserve"> и тарифных смет на регулируемые </t>
  </si>
  <si>
    <t xml:space="preserve"> услуги (товары, работы)      </t>
  </si>
  <si>
    <t>субъектов естественных монополий </t>
  </si>
  <si>
    <t>Форма, предназначенная для сбора административных данных</t>
  </si>
  <si>
    <t>Сведения об исполнении тарифной сметы на регулируемые</t>
  </si>
  <si>
    <t>услуги передача и распределение тепловой энергии</t>
  </si>
  <si>
    <r>
      <t>Индекс</t>
    </r>
    <r>
      <rPr>
        <sz val="10"/>
        <color rgb="FF000000"/>
        <rFont val="Times New Roman"/>
        <family val="1"/>
        <charset val="204"/>
      </rPr>
      <t xml:space="preserve"> ИТС</t>
    </r>
  </si>
  <si>
    <r>
      <t>Периодичность:</t>
    </r>
    <r>
      <rPr>
        <sz val="10"/>
        <color rgb="FF000000"/>
        <rFont val="Times New Roman"/>
        <family val="1"/>
        <charset val="204"/>
      </rPr>
      <t xml:space="preserve"> годовая </t>
    </r>
  </si>
  <si>
    <r>
      <t>Представляют:</t>
    </r>
    <r>
      <rPr>
        <sz val="10"/>
        <color rgb="FF000000"/>
        <rFont val="Times New Roman"/>
        <family val="1"/>
        <charset val="204"/>
      </rPr>
      <t xml:space="preserve"> субъекты естественной монополии, за исключением региональной электросетевой компании</t>
    </r>
  </si>
  <si>
    <r>
      <t>Куда представляется форма:</t>
    </r>
    <r>
      <rPr>
        <sz val="10"/>
        <color rgb="FF000000"/>
        <rFont val="Times New Roman"/>
        <family val="1"/>
        <charset val="204"/>
      </rPr>
      <t xml:space="preserve"> Департамент Комитета по регулированию естественных монополий и защите конкуренции Министерства национальной экономики Республики Казахстан</t>
    </r>
  </si>
  <si>
    <r>
      <t>Срок представления</t>
    </r>
    <r>
      <rPr>
        <sz val="10"/>
        <color rgb="FF000000"/>
        <rFont val="Times New Roman"/>
        <family val="1"/>
        <charset val="204"/>
      </rPr>
      <t xml:space="preserve"> – ежегодно не позднее 1 мая года, следующего за отчетным периодом, за исключением региональной электросетевой компании</t>
    </r>
  </si>
  <si>
    <t xml:space="preserve">Отчетный период   2016 год </t>
  </si>
  <si>
    <t>М.П.</t>
  </si>
  <si>
    <t>Наименование организации: АО "Астана-Теплотранзит"</t>
  </si>
  <si>
    <t>Адрес: г. Астана, ул. И. Жансугурова 7</t>
  </si>
  <si>
    <t xml:space="preserve">Телефон: 77-12-02 </t>
  </si>
  <si>
    <t>Адрес электронной почты: info@a-tranzit.kz</t>
  </si>
  <si>
    <t xml:space="preserve">Фамилия и телефон исполнителя: Жумажанова Ш.Е., 77-12-68 </t>
  </si>
  <si>
    <t>Председатель правления</t>
  </si>
  <si>
    <t>В. Курисько</t>
  </si>
  <si>
    <t>Предусмотрено в утвержденной тарифной смете</t>
  </si>
  <si>
    <t>Фактически сложившиеся показатели тарифной сметы за 2016 год</t>
  </si>
  <si>
    <t>Дата «      »  апреля  2017  года</t>
  </si>
  <si>
    <t>Увеличение объема полезного отпуска произошло          на 269 895 Гкал или 5%, в связи с ранним началом отопительного сезона 2016-2017гг. (план – с 15 октября 2016 года, факт – с 01 октября 2016г.) и более низкой среднемесячной температурой наружного воздуха в октябре месяце текущего года (при запланированной среднемесячной температуре +5,2°С, фактическая составила +0,6°С)</t>
  </si>
  <si>
    <t xml:space="preserve">Увеличение расходов в связи с  ростом стоимости семинара </t>
  </si>
  <si>
    <t xml:space="preserve">Перерасход сложился в результате установки системы отопления </t>
  </si>
  <si>
    <t>Перерасход в связи с порывами возникщиеся во время гидравлических испытаний на объектах распределительных сетей</t>
  </si>
  <si>
    <t xml:space="preserve">Перерасход связан с ранним началом отопительного сезона 2016-2017гг., а также с незапланированным вводом в работу насосов подающего трубопровода на НС-5. </t>
  </si>
  <si>
    <t>Перерасход связан с текучестью кадров СИЗ выдано больше чем запланировано, ростом стоимости цен на медикаменты, моющие средства и услуги обязятельного мед.осмотра</t>
  </si>
  <si>
    <t>Перерасход в связи с увеличением количества почтовых операций</t>
  </si>
  <si>
    <t>Перерасход связан с проведением внепланового тех.обслуживания и ремонта автотранспорта с заменой автозапчастей</t>
  </si>
  <si>
    <t>Перерасход связан с введением единицы первого заместителя председателя правления</t>
  </si>
  <si>
    <t>Увеличение объема нормативных потерь произошло на 15 703 Гкал, в связи с вводом в эксплуатацию  тепломагистрали ТМ-52 (4 ввод), а также запуском новых потребительских сетей по паротрассе. Процент нормативных технических потерь снижен с 13,77% до 13,5%</t>
  </si>
  <si>
    <t>Отклонение, в %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</si>
</sst>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/>
    <xf numFmtId="0" fontId="2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0" xfId="0" applyFont="1"/>
    <xf numFmtId="0" fontId="14" fillId="0" borderId="0" xfId="0" applyFont="1"/>
    <xf numFmtId="0" fontId="7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1"/>
  <sheetViews>
    <sheetView tabSelected="1" topLeftCell="A61" workbookViewId="0">
      <selection activeCell="E72" sqref="E72"/>
    </sheetView>
  </sheetViews>
  <sheetFormatPr defaultRowHeight="15"/>
  <cols>
    <col min="1" max="1" width="8.5703125" style="2" customWidth="1"/>
    <col min="2" max="2" width="42.140625" style="1" customWidth="1"/>
    <col min="3" max="3" width="7.5703125" style="1" customWidth="1"/>
    <col min="4" max="4" width="16.7109375" style="1" customWidth="1"/>
    <col min="5" max="5" width="14.85546875" style="3" customWidth="1"/>
    <col min="6" max="6" width="8.5703125" style="72" customWidth="1"/>
    <col min="7" max="7" width="39.28515625" style="1" customWidth="1"/>
    <col min="8" max="16384" width="9.140625" style="1"/>
  </cols>
  <sheetData>
    <row r="1" spans="1:7">
      <c r="G1" s="73" t="s">
        <v>168</v>
      </c>
    </row>
    <row r="2" spans="1:7">
      <c r="G2" s="73" t="s">
        <v>169</v>
      </c>
    </row>
    <row r="3" spans="1:7">
      <c r="G3" s="73" t="s">
        <v>170</v>
      </c>
    </row>
    <row r="4" spans="1:7">
      <c r="G4" s="73" t="s">
        <v>171</v>
      </c>
    </row>
    <row r="5" spans="1:7">
      <c r="G5" s="73" t="s">
        <v>172</v>
      </c>
    </row>
    <row r="6" spans="1:7">
      <c r="G6" s="73" t="s">
        <v>173</v>
      </c>
    </row>
    <row r="7" spans="1:7">
      <c r="G7" s="73" t="s">
        <v>174</v>
      </c>
    </row>
    <row r="8" spans="1:7">
      <c r="G8" s="73"/>
    </row>
    <row r="9" spans="1:7" s="74" customFormat="1" ht="15.75">
      <c r="A9" s="104" t="s">
        <v>175</v>
      </c>
      <c r="B9" s="104"/>
      <c r="C9" s="104"/>
      <c r="D9" s="104"/>
      <c r="E9" s="104"/>
      <c r="F9" s="104"/>
      <c r="G9" s="104"/>
    </row>
    <row r="10" spans="1:7" s="74" customFormat="1" ht="15.75">
      <c r="A10" s="104" t="s">
        <v>176</v>
      </c>
      <c r="B10" s="104"/>
      <c r="C10" s="104"/>
      <c r="D10" s="104"/>
      <c r="E10" s="104"/>
      <c r="F10" s="104"/>
      <c r="G10" s="104"/>
    </row>
    <row r="11" spans="1:7" s="74" customFormat="1" ht="15.75">
      <c r="A11" s="104" t="s">
        <v>177</v>
      </c>
      <c r="B11" s="104"/>
      <c r="C11" s="104"/>
      <c r="D11" s="104"/>
      <c r="E11" s="104"/>
      <c r="F11" s="104"/>
      <c r="G11" s="104"/>
    </row>
    <row r="12" spans="1:7" s="74" customFormat="1" ht="15.75">
      <c r="A12" s="105" t="s">
        <v>183</v>
      </c>
      <c r="B12" s="105"/>
      <c r="C12" s="105"/>
      <c r="D12" s="105"/>
      <c r="E12" s="105"/>
      <c r="F12" s="105"/>
      <c r="G12" s="105"/>
    </row>
    <row r="13" spans="1:7" s="74" customFormat="1" ht="15.75">
      <c r="A13" s="75" t="s">
        <v>178</v>
      </c>
    </row>
    <row r="14" spans="1:7" s="74" customFormat="1" ht="15.75">
      <c r="A14" s="75" t="s">
        <v>179</v>
      </c>
    </row>
    <row r="15" spans="1:7" s="74" customFormat="1" ht="15.75">
      <c r="A15" s="75" t="s">
        <v>180</v>
      </c>
      <c r="D15" s="76"/>
    </row>
    <row r="16" spans="1:7" s="74" customFormat="1" ht="15.75">
      <c r="A16" s="106" t="s">
        <v>181</v>
      </c>
      <c r="B16" s="106"/>
      <c r="C16" s="106"/>
      <c r="D16" s="106"/>
      <c r="E16" s="106"/>
      <c r="F16" s="106"/>
      <c r="G16" s="106"/>
    </row>
    <row r="17" spans="1:7" s="74" customFormat="1" ht="15.75" customHeight="1">
      <c r="A17" s="75" t="s">
        <v>182</v>
      </c>
      <c r="B17" s="77"/>
      <c r="C17" s="77"/>
      <c r="D17" s="77"/>
      <c r="E17" s="78"/>
      <c r="F17" s="77"/>
      <c r="G17" s="79"/>
    </row>
    <row r="18" spans="1:7">
      <c r="F18" s="1"/>
      <c r="G18" s="4"/>
    </row>
    <row r="19" spans="1:7" ht="16.5" customHeight="1">
      <c r="A19" s="99" t="s">
        <v>0</v>
      </c>
      <c r="B19" s="100" t="s">
        <v>1</v>
      </c>
      <c r="C19" s="100" t="s">
        <v>2</v>
      </c>
      <c r="D19" s="100" t="s">
        <v>192</v>
      </c>
      <c r="E19" s="101" t="s">
        <v>193</v>
      </c>
      <c r="F19" s="102" t="s">
        <v>205</v>
      </c>
      <c r="G19" s="91" t="s">
        <v>3</v>
      </c>
    </row>
    <row r="20" spans="1:7" ht="81" customHeight="1">
      <c r="A20" s="99"/>
      <c r="B20" s="100"/>
      <c r="C20" s="100"/>
      <c r="D20" s="100"/>
      <c r="E20" s="101"/>
      <c r="F20" s="103"/>
      <c r="G20" s="92"/>
    </row>
    <row r="21" spans="1:7" ht="31.5">
      <c r="A21" s="5" t="s">
        <v>4</v>
      </c>
      <c r="B21" s="6" t="s">
        <v>5</v>
      </c>
      <c r="C21" s="7" t="s">
        <v>6</v>
      </c>
      <c r="D21" s="8">
        <f>D23+D28+D32+D33+D36+D55</f>
        <v>3307580</v>
      </c>
      <c r="E21" s="9">
        <f>E23+E28+E32+E33+E36+E55</f>
        <v>3450184.9027</v>
      </c>
      <c r="F21" s="10">
        <f>E21/D21*100-100</f>
        <v>4.3114574008791919</v>
      </c>
      <c r="G21" s="8"/>
    </row>
    <row r="22" spans="1:7" ht="15.75">
      <c r="A22" s="11"/>
      <c r="B22" s="12" t="s">
        <v>7</v>
      </c>
      <c r="C22" s="13"/>
      <c r="D22" s="7"/>
      <c r="E22" s="14"/>
      <c r="F22" s="10"/>
      <c r="G22" s="15"/>
    </row>
    <row r="23" spans="1:7" ht="15.75">
      <c r="A23" s="5">
        <v>1</v>
      </c>
      <c r="B23" s="6" t="s">
        <v>8</v>
      </c>
      <c r="C23" s="16"/>
      <c r="D23" s="17">
        <f>D25+D26+D27</f>
        <v>662350</v>
      </c>
      <c r="E23" s="18">
        <f>E25+E26+E27</f>
        <v>720532.36100000003</v>
      </c>
      <c r="F23" s="10">
        <f t="shared" ref="F23:F66" si="0">E23/D23*100-100</f>
        <v>8.7842320525402044</v>
      </c>
      <c r="G23" s="17"/>
    </row>
    <row r="24" spans="1:7" ht="15.75">
      <c r="A24" s="11"/>
      <c r="B24" s="12" t="s">
        <v>7</v>
      </c>
      <c r="C24" s="13"/>
      <c r="D24" s="19"/>
      <c r="E24" s="20"/>
      <c r="F24" s="10"/>
      <c r="G24" s="15"/>
    </row>
    <row r="25" spans="1:7" ht="36.75">
      <c r="A25" s="21" t="s">
        <v>9</v>
      </c>
      <c r="B25" s="22" t="s">
        <v>10</v>
      </c>
      <c r="C25" s="13" t="s">
        <v>11</v>
      </c>
      <c r="D25" s="23">
        <v>239678</v>
      </c>
      <c r="E25" s="24">
        <f>259273.804+142.399+316.209+461.59</f>
        <v>260194.00200000001</v>
      </c>
      <c r="F25" s="10">
        <f>E25/D25*100-100</f>
        <v>8.5598185899415</v>
      </c>
      <c r="G25" s="25" t="s">
        <v>198</v>
      </c>
    </row>
    <row r="26" spans="1:7" ht="24">
      <c r="A26" s="21" t="s">
        <v>12</v>
      </c>
      <c r="B26" s="22" t="s">
        <v>13</v>
      </c>
      <c r="C26" s="13" t="s">
        <v>11</v>
      </c>
      <c r="D26" s="23">
        <v>64024</v>
      </c>
      <c r="E26" s="24">
        <v>66020</v>
      </c>
      <c r="F26" s="10">
        <f>E26/D26*100-100</f>
        <v>3.1175809071598053</v>
      </c>
      <c r="G26" s="26" t="s">
        <v>14</v>
      </c>
    </row>
    <row r="27" spans="1:7" ht="48">
      <c r="A27" s="21" t="s">
        <v>15</v>
      </c>
      <c r="B27" s="22" t="s">
        <v>16</v>
      </c>
      <c r="C27" s="16" t="s">
        <v>17</v>
      </c>
      <c r="D27" s="23">
        <v>358648</v>
      </c>
      <c r="E27" s="24">
        <v>394318.359</v>
      </c>
      <c r="F27" s="10">
        <f>E27/D27*100-100</f>
        <v>9.9457850036804842</v>
      </c>
      <c r="G27" s="26" t="s">
        <v>199</v>
      </c>
    </row>
    <row r="28" spans="1:7" ht="15.75">
      <c r="A28" s="5">
        <v>2</v>
      </c>
      <c r="B28" s="6" t="s">
        <v>18</v>
      </c>
      <c r="C28" s="13" t="s">
        <v>11</v>
      </c>
      <c r="D28" s="17">
        <f>D30+D31</f>
        <v>1155067</v>
      </c>
      <c r="E28" s="18">
        <f>E30+E31</f>
        <v>1153599.8607000001</v>
      </c>
      <c r="F28" s="10">
        <f t="shared" si="0"/>
        <v>-0.12701767949391751</v>
      </c>
      <c r="G28" s="17"/>
    </row>
    <row r="29" spans="1:7" ht="15.75">
      <c r="A29" s="27"/>
      <c r="B29" s="28" t="s">
        <v>7</v>
      </c>
      <c r="C29" s="13"/>
      <c r="D29" s="29"/>
      <c r="E29" s="30"/>
      <c r="F29" s="10"/>
      <c r="G29" s="15"/>
    </row>
    <row r="30" spans="1:7" ht="31.5">
      <c r="A30" s="21" t="s">
        <v>19</v>
      </c>
      <c r="B30" s="22" t="s">
        <v>20</v>
      </c>
      <c r="C30" s="13" t="s">
        <v>11</v>
      </c>
      <c r="D30" s="23">
        <v>1051016</v>
      </c>
      <c r="E30" s="24">
        <f>1045369.3+4739</f>
        <v>1050108.3</v>
      </c>
      <c r="F30" s="31">
        <f t="shared" si="0"/>
        <v>-8.6364051546311771E-2</v>
      </c>
      <c r="G30" s="26" t="s">
        <v>21</v>
      </c>
    </row>
    <row r="31" spans="1:7" ht="31.5">
      <c r="A31" s="21" t="s">
        <v>22</v>
      </c>
      <c r="B31" s="22" t="s">
        <v>23</v>
      </c>
      <c r="C31" s="13" t="s">
        <v>11</v>
      </c>
      <c r="D31" s="23">
        <v>104051</v>
      </c>
      <c r="E31" s="24">
        <f>1045369.3*0.099</f>
        <v>103491.56070000002</v>
      </c>
      <c r="F31" s="10">
        <f t="shared" si="0"/>
        <v>-0.53765874426962057</v>
      </c>
      <c r="G31" s="26" t="s">
        <v>21</v>
      </c>
    </row>
    <row r="32" spans="1:7" ht="24">
      <c r="A32" s="5">
        <v>3</v>
      </c>
      <c r="B32" s="6" t="s">
        <v>24</v>
      </c>
      <c r="C32" s="32" t="s">
        <v>11</v>
      </c>
      <c r="D32" s="17">
        <v>1194573</v>
      </c>
      <c r="E32" s="33">
        <v>1274412.496</v>
      </c>
      <c r="F32" s="10">
        <f t="shared" si="0"/>
        <v>6.683517541414389</v>
      </c>
      <c r="G32" s="26" t="s">
        <v>25</v>
      </c>
    </row>
    <row r="33" spans="1:7" ht="15.75">
      <c r="A33" s="34">
        <v>4</v>
      </c>
      <c r="B33" s="35" t="s">
        <v>26</v>
      </c>
      <c r="C33" s="13" t="s">
        <v>11</v>
      </c>
      <c r="D33" s="36">
        <v>197000</v>
      </c>
      <c r="E33" s="37">
        <f>E35</f>
        <v>197085.16</v>
      </c>
      <c r="F33" s="10">
        <f t="shared" si="0"/>
        <v>4.322842639594171E-2</v>
      </c>
      <c r="G33" s="36"/>
    </row>
    <row r="34" spans="1:7" ht="15.75">
      <c r="A34" s="27"/>
      <c r="B34" s="28" t="s">
        <v>7</v>
      </c>
      <c r="C34" s="13"/>
      <c r="D34" s="29"/>
      <c r="E34" s="30"/>
      <c r="F34" s="10"/>
      <c r="G34" s="15"/>
    </row>
    <row r="35" spans="1:7" ht="47.25">
      <c r="A35" s="21" t="s">
        <v>27</v>
      </c>
      <c r="B35" s="22" t="s">
        <v>28</v>
      </c>
      <c r="C35" s="13" t="s">
        <v>11</v>
      </c>
      <c r="D35" s="17">
        <v>197000</v>
      </c>
      <c r="E35" s="18">
        <v>197085.16</v>
      </c>
      <c r="F35" s="10">
        <f t="shared" si="0"/>
        <v>4.322842639594171E-2</v>
      </c>
      <c r="G35" s="26" t="s">
        <v>29</v>
      </c>
    </row>
    <row r="36" spans="1:7" ht="31.5">
      <c r="A36" s="5">
        <v>5</v>
      </c>
      <c r="B36" s="6" t="s">
        <v>30</v>
      </c>
      <c r="C36" s="13" t="s">
        <v>11</v>
      </c>
      <c r="D36" s="17">
        <f>D38+D39+D40+D41+D42+D43+D44+D45+D46+D47+D48+D49+D50+D51+D52+D53+D54</f>
        <v>59505</v>
      </c>
      <c r="E36" s="18">
        <f>E38+E39+E40+E41+E42+E43+E44+E45+E46+E47+E48+E49+E50+E51+E52+E53+E54</f>
        <v>64538.724000000017</v>
      </c>
      <c r="F36" s="10">
        <f t="shared" si="0"/>
        <v>8.459329468111946</v>
      </c>
      <c r="G36" s="17"/>
    </row>
    <row r="37" spans="1:7" ht="15.75">
      <c r="A37" s="27"/>
      <c r="B37" s="28" t="s">
        <v>7</v>
      </c>
      <c r="C37" s="13"/>
      <c r="D37" s="38"/>
      <c r="E37" s="39"/>
      <c r="F37" s="10"/>
      <c r="G37" s="15"/>
    </row>
    <row r="38" spans="1:7" ht="36">
      <c r="A38" s="21" t="s">
        <v>31</v>
      </c>
      <c r="B38" s="41" t="s">
        <v>33</v>
      </c>
      <c r="C38" s="13" t="s">
        <v>11</v>
      </c>
      <c r="D38" s="23">
        <v>21735</v>
      </c>
      <c r="E38" s="24">
        <v>22931.505000000001</v>
      </c>
      <c r="F38" s="10">
        <f t="shared" si="0"/>
        <v>5.5049689440993745</v>
      </c>
      <c r="G38" s="26" t="s">
        <v>34</v>
      </c>
    </row>
    <row r="39" spans="1:7" ht="72">
      <c r="A39" s="42" t="s">
        <v>32</v>
      </c>
      <c r="B39" s="41" t="s">
        <v>36</v>
      </c>
      <c r="C39" s="13" t="s">
        <v>11</v>
      </c>
      <c r="D39" s="23">
        <v>3903</v>
      </c>
      <c r="E39" s="24">
        <v>3999.799</v>
      </c>
      <c r="F39" s="10">
        <f t="shared" si="0"/>
        <v>2.4801178580579091</v>
      </c>
      <c r="G39" s="26" t="s">
        <v>37</v>
      </c>
    </row>
    <row r="40" spans="1:7" ht="31.5">
      <c r="A40" s="21" t="s">
        <v>35</v>
      </c>
      <c r="B40" s="40" t="s">
        <v>39</v>
      </c>
      <c r="C40" s="13" t="s">
        <v>11</v>
      </c>
      <c r="D40" s="23">
        <v>2500</v>
      </c>
      <c r="E40" s="24">
        <v>2500</v>
      </c>
      <c r="F40" s="10">
        <f t="shared" si="0"/>
        <v>0</v>
      </c>
      <c r="G40" s="26" t="s">
        <v>40</v>
      </c>
    </row>
    <row r="41" spans="1:7" ht="24">
      <c r="A41" s="42" t="s">
        <v>38</v>
      </c>
      <c r="B41" s="41" t="s">
        <v>42</v>
      </c>
      <c r="C41" s="13" t="s">
        <v>11</v>
      </c>
      <c r="D41" s="43">
        <v>126</v>
      </c>
      <c r="E41" s="44">
        <v>368.851</v>
      </c>
      <c r="F41" s="10">
        <f t="shared" si="0"/>
        <v>192.73888888888888</v>
      </c>
      <c r="G41" s="45" t="s">
        <v>43</v>
      </c>
    </row>
    <row r="42" spans="1:7" ht="31.5">
      <c r="A42" s="21" t="s">
        <v>41</v>
      </c>
      <c r="B42" s="85" t="s">
        <v>45</v>
      </c>
      <c r="C42" s="13" t="s">
        <v>11</v>
      </c>
      <c r="D42" s="23">
        <v>13670</v>
      </c>
      <c r="E42" s="24">
        <v>13219.808000000001</v>
      </c>
      <c r="F42" s="10">
        <f t="shared" si="0"/>
        <v>-3.29328456474029</v>
      </c>
      <c r="G42" s="26" t="s">
        <v>21</v>
      </c>
    </row>
    <row r="43" spans="1:7" ht="24">
      <c r="A43" s="42" t="s">
        <v>44</v>
      </c>
      <c r="B43" s="85" t="s">
        <v>47</v>
      </c>
      <c r="C43" s="13" t="s">
        <v>11</v>
      </c>
      <c r="D43" s="23">
        <v>2474</v>
      </c>
      <c r="E43" s="24">
        <f>2502.863+10.87</f>
        <v>2513.7329999999997</v>
      </c>
      <c r="F43" s="10">
        <f t="shared" si="0"/>
        <v>1.6060226354082374</v>
      </c>
      <c r="G43" s="84" t="s">
        <v>48</v>
      </c>
    </row>
    <row r="44" spans="1:7" ht="31.5">
      <c r="A44" s="21" t="s">
        <v>46</v>
      </c>
      <c r="B44" s="85" t="s">
        <v>50</v>
      </c>
      <c r="C44" s="13" t="s">
        <v>11</v>
      </c>
      <c r="D44" s="23">
        <v>4337</v>
      </c>
      <c r="E44" s="24">
        <v>8342.8100000000013</v>
      </c>
      <c r="F44" s="10">
        <f>E44/D44*100-100</f>
        <v>92.363615402351883</v>
      </c>
      <c r="G44" s="26" t="s">
        <v>197</v>
      </c>
    </row>
    <row r="45" spans="1:7" ht="24">
      <c r="A45" s="42" t="s">
        <v>49</v>
      </c>
      <c r="B45" s="85" t="s">
        <v>52</v>
      </c>
      <c r="C45" s="13" t="s">
        <v>11</v>
      </c>
      <c r="D45" s="43">
        <v>350</v>
      </c>
      <c r="E45" s="44">
        <v>362.89699999999999</v>
      </c>
      <c r="F45" s="10">
        <f t="shared" si="0"/>
        <v>3.6848571428571404</v>
      </c>
      <c r="G45" s="59" t="s">
        <v>53</v>
      </c>
    </row>
    <row r="46" spans="1:7" ht="47.25">
      <c r="A46" s="21" t="s">
        <v>51</v>
      </c>
      <c r="B46" s="85" t="s">
        <v>55</v>
      </c>
      <c r="C46" s="13" t="s">
        <v>11</v>
      </c>
      <c r="D46" s="43">
        <v>756</v>
      </c>
      <c r="E46" s="44">
        <v>755.428</v>
      </c>
      <c r="F46" s="31">
        <f t="shared" si="0"/>
        <v>-7.5661375661368879E-2</v>
      </c>
      <c r="G46" s="26" t="s">
        <v>21</v>
      </c>
    </row>
    <row r="47" spans="1:7" ht="15.75">
      <c r="A47" s="42" t="s">
        <v>54</v>
      </c>
      <c r="B47" s="40" t="s">
        <v>57</v>
      </c>
      <c r="C47" s="13" t="s">
        <v>11</v>
      </c>
      <c r="D47" s="43">
        <v>816</v>
      </c>
      <c r="E47" s="44">
        <v>789.8</v>
      </c>
      <c r="F47" s="10">
        <f t="shared" si="0"/>
        <v>-3.2107843137254974</v>
      </c>
      <c r="G47" s="26" t="s">
        <v>21</v>
      </c>
    </row>
    <row r="48" spans="1:7" ht="31.5">
      <c r="A48" s="21" t="s">
        <v>56</v>
      </c>
      <c r="B48" s="40" t="s">
        <v>59</v>
      </c>
      <c r="C48" s="13" t="s">
        <v>11</v>
      </c>
      <c r="D48" s="23">
        <v>1071</v>
      </c>
      <c r="E48" s="24">
        <v>1071.4290000000001</v>
      </c>
      <c r="F48" s="10">
        <f t="shared" si="0"/>
        <v>4.0056022408975878E-2</v>
      </c>
      <c r="G48" s="26" t="s">
        <v>60</v>
      </c>
    </row>
    <row r="49" spans="1:7" ht="31.5">
      <c r="A49" s="42" t="s">
        <v>58</v>
      </c>
      <c r="B49" s="40" t="s">
        <v>62</v>
      </c>
      <c r="C49" s="13" t="s">
        <v>11</v>
      </c>
      <c r="D49" s="43">
        <v>42</v>
      </c>
      <c r="E49" s="44">
        <v>35.9</v>
      </c>
      <c r="F49" s="10">
        <f t="shared" si="0"/>
        <v>-14.523809523809533</v>
      </c>
      <c r="G49" s="26" t="s">
        <v>63</v>
      </c>
    </row>
    <row r="50" spans="1:7" ht="47.25">
      <c r="A50" s="21" t="s">
        <v>61</v>
      </c>
      <c r="B50" s="40" t="s">
        <v>65</v>
      </c>
      <c r="C50" s="13" t="s">
        <v>11</v>
      </c>
      <c r="D50" s="23">
        <v>2735</v>
      </c>
      <c r="E50" s="24">
        <v>2622.04</v>
      </c>
      <c r="F50" s="10">
        <f t="shared" si="0"/>
        <v>-4.1301645338208459</v>
      </c>
      <c r="G50" s="26" t="s">
        <v>21</v>
      </c>
    </row>
    <row r="51" spans="1:7" ht="15.75">
      <c r="A51" s="42" t="s">
        <v>64</v>
      </c>
      <c r="B51" s="40" t="s">
        <v>67</v>
      </c>
      <c r="C51" s="13" t="s">
        <v>11</v>
      </c>
      <c r="D51" s="23">
        <v>711</v>
      </c>
      <c r="E51" s="24">
        <f>223.25+487.534</f>
        <v>710.78399999999999</v>
      </c>
      <c r="F51" s="10">
        <f t="shared" si="0"/>
        <v>-3.0379746835436094E-2</v>
      </c>
      <c r="G51" s="26" t="s">
        <v>60</v>
      </c>
    </row>
    <row r="52" spans="1:7" ht="47.25">
      <c r="A52" s="21" t="s">
        <v>66</v>
      </c>
      <c r="B52" s="46" t="s">
        <v>69</v>
      </c>
      <c r="C52" s="47" t="s">
        <v>11</v>
      </c>
      <c r="D52" s="23">
        <v>3217</v>
      </c>
      <c r="E52" s="24">
        <v>3252.4380000000001</v>
      </c>
      <c r="F52" s="10">
        <f>E52/D52*100-100</f>
        <v>1.101585327945287</v>
      </c>
      <c r="G52" s="26" t="s">
        <v>70</v>
      </c>
    </row>
    <row r="53" spans="1:7" ht="15.75">
      <c r="A53" s="42" t="s">
        <v>68</v>
      </c>
      <c r="B53" s="48" t="s">
        <v>72</v>
      </c>
      <c r="C53" s="13" t="s">
        <v>11</v>
      </c>
      <c r="D53" s="43">
        <v>592</v>
      </c>
      <c r="E53" s="44">
        <v>591.50199999999995</v>
      </c>
      <c r="F53" s="10">
        <f t="shared" si="0"/>
        <v>-8.4121621621619624E-2</v>
      </c>
      <c r="G53" s="26" t="s">
        <v>60</v>
      </c>
    </row>
    <row r="54" spans="1:7" ht="63">
      <c r="A54" s="21" t="s">
        <v>71</v>
      </c>
      <c r="B54" s="41" t="s">
        <v>73</v>
      </c>
      <c r="C54" s="13" t="s">
        <v>11</v>
      </c>
      <c r="D54" s="43">
        <v>470</v>
      </c>
      <c r="E54" s="49">
        <v>470</v>
      </c>
      <c r="F54" s="10">
        <f t="shared" si="0"/>
        <v>0</v>
      </c>
      <c r="G54" s="26" t="s">
        <v>60</v>
      </c>
    </row>
    <row r="55" spans="1:7" ht="15.75">
      <c r="A55" s="34">
        <v>6</v>
      </c>
      <c r="B55" s="35" t="s">
        <v>74</v>
      </c>
      <c r="C55" s="13" t="s">
        <v>11</v>
      </c>
      <c r="D55" s="36">
        <f>D57+D58+D59+D60+D61+D62</f>
        <v>39085</v>
      </c>
      <c r="E55" s="37">
        <f>E57+E58+E59+E60+E61+E62</f>
        <v>40016.300999999999</v>
      </c>
      <c r="F55" s="10">
        <f t="shared" si="0"/>
        <v>2.3827580913393831</v>
      </c>
      <c r="G55" s="36"/>
    </row>
    <row r="56" spans="1:7" ht="15.75">
      <c r="A56" s="27"/>
      <c r="B56" s="28" t="s">
        <v>7</v>
      </c>
      <c r="C56" s="50"/>
      <c r="D56" s="51"/>
      <c r="E56" s="52"/>
      <c r="F56" s="10"/>
      <c r="G56" s="15"/>
    </row>
    <row r="57" spans="1:7" ht="48">
      <c r="A57" s="21" t="s">
        <v>75</v>
      </c>
      <c r="B57" s="41" t="s">
        <v>76</v>
      </c>
      <c r="C57" s="53" t="s">
        <v>11</v>
      </c>
      <c r="D57" s="23">
        <v>13042</v>
      </c>
      <c r="E57" s="24">
        <v>13919.245000000001</v>
      </c>
      <c r="F57" s="10">
        <f t="shared" si="0"/>
        <v>6.7263073148290147</v>
      </c>
      <c r="G57" s="26" t="s">
        <v>200</v>
      </c>
    </row>
    <row r="58" spans="1:7" ht="15.75">
      <c r="A58" s="54" t="s">
        <v>77</v>
      </c>
      <c r="B58" s="48" t="s">
        <v>78</v>
      </c>
      <c r="C58" s="53" t="s">
        <v>11</v>
      </c>
      <c r="D58" s="23">
        <v>17440</v>
      </c>
      <c r="E58" s="24">
        <v>17442.066999999999</v>
      </c>
      <c r="F58" s="31">
        <f t="shared" si="0"/>
        <v>1.1852064220192915E-2</v>
      </c>
      <c r="G58" s="26" t="s">
        <v>60</v>
      </c>
    </row>
    <row r="59" spans="1:7" ht="15.75">
      <c r="A59" s="54" t="s">
        <v>79</v>
      </c>
      <c r="B59" s="48" t="s">
        <v>80</v>
      </c>
      <c r="C59" s="53" t="s">
        <v>11</v>
      </c>
      <c r="D59" s="23">
        <v>3450</v>
      </c>
      <c r="E59" s="24">
        <v>3439.6</v>
      </c>
      <c r="F59" s="31">
        <f t="shared" si="0"/>
        <v>-0.30144927536231592</v>
      </c>
      <c r="G59" s="26" t="s">
        <v>21</v>
      </c>
    </row>
    <row r="60" spans="1:7" ht="48">
      <c r="A60" s="21" t="s">
        <v>81</v>
      </c>
      <c r="B60" s="22" t="s">
        <v>82</v>
      </c>
      <c r="C60" s="13" t="s">
        <v>11</v>
      </c>
      <c r="D60" s="23">
        <v>1947</v>
      </c>
      <c r="E60" s="24">
        <f>28.095+541.408+578.107+504.798+341.481</f>
        <v>1993.8890000000001</v>
      </c>
      <c r="F60" s="10">
        <f t="shared" si="0"/>
        <v>2.4082691319979403</v>
      </c>
      <c r="G60" s="26" t="s">
        <v>83</v>
      </c>
    </row>
    <row r="61" spans="1:7" ht="15.75">
      <c r="A61" s="54" t="s">
        <v>84</v>
      </c>
      <c r="B61" s="40" t="s">
        <v>85</v>
      </c>
      <c r="C61" s="53" t="s">
        <v>11</v>
      </c>
      <c r="D61" s="23">
        <v>1407</v>
      </c>
      <c r="E61" s="24">
        <f>1396+11</f>
        <v>1407</v>
      </c>
      <c r="F61" s="10">
        <f t="shared" si="0"/>
        <v>0</v>
      </c>
      <c r="G61" s="26" t="s">
        <v>60</v>
      </c>
    </row>
    <row r="62" spans="1:7" ht="24">
      <c r="A62" s="21" t="s">
        <v>86</v>
      </c>
      <c r="B62" s="22" t="s">
        <v>87</v>
      </c>
      <c r="C62" s="53" t="s">
        <v>11</v>
      </c>
      <c r="D62" s="23">
        <v>1799</v>
      </c>
      <c r="E62" s="24">
        <v>1814.5</v>
      </c>
      <c r="F62" s="10">
        <f t="shared" si="0"/>
        <v>0.86158977209561272</v>
      </c>
      <c r="G62" s="26" t="s">
        <v>88</v>
      </c>
    </row>
    <row r="63" spans="1:7" ht="15.75">
      <c r="A63" s="34" t="s">
        <v>89</v>
      </c>
      <c r="B63" s="35" t="s">
        <v>90</v>
      </c>
      <c r="C63" s="53" t="s">
        <v>11</v>
      </c>
      <c r="D63" s="36">
        <f>D64</f>
        <v>733948</v>
      </c>
      <c r="E63" s="37">
        <f>E64</f>
        <v>740075.29839999997</v>
      </c>
      <c r="F63" s="10">
        <f t="shared" si="0"/>
        <v>0.83484094241008222</v>
      </c>
      <c r="G63" s="36"/>
    </row>
    <row r="64" spans="1:7" ht="31.5">
      <c r="A64" s="21">
        <v>7</v>
      </c>
      <c r="B64" s="6" t="s">
        <v>91</v>
      </c>
      <c r="C64" s="13" t="s">
        <v>11</v>
      </c>
      <c r="D64" s="17">
        <f>D66+D70+D71+D72+D73+D74+D75+D76+D77+D78</f>
        <v>733948</v>
      </c>
      <c r="E64" s="18">
        <f>E66+E70+E71+E72+E73+E74+E75+E76+E77+E78</f>
        <v>740075.29839999997</v>
      </c>
      <c r="F64" s="10">
        <f t="shared" si="0"/>
        <v>0.83484094241008222</v>
      </c>
      <c r="G64" s="17"/>
    </row>
    <row r="65" spans="1:7" ht="15.75">
      <c r="A65" s="27"/>
      <c r="B65" s="28" t="s">
        <v>7</v>
      </c>
      <c r="C65" s="50"/>
      <c r="D65" s="51"/>
      <c r="E65" s="52"/>
      <c r="F65" s="10"/>
      <c r="G65" s="51"/>
    </row>
    <row r="66" spans="1:7" ht="15.75">
      <c r="A66" s="54" t="s">
        <v>92</v>
      </c>
      <c r="B66" s="48" t="s">
        <v>18</v>
      </c>
      <c r="C66" s="53" t="s">
        <v>11</v>
      </c>
      <c r="D66" s="23">
        <f>D68+D69</f>
        <v>122249</v>
      </c>
      <c r="E66" s="24">
        <f>E68+E69</f>
        <v>123235.92540000001</v>
      </c>
      <c r="F66" s="10">
        <f t="shared" si="0"/>
        <v>0.80730754443800379</v>
      </c>
      <c r="G66" s="23"/>
    </row>
    <row r="67" spans="1:7" ht="15.75">
      <c r="A67" s="27"/>
      <c r="B67" s="28" t="s">
        <v>7</v>
      </c>
      <c r="C67" s="50"/>
      <c r="D67" s="43"/>
      <c r="E67" s="49"/>
      <c r="F67" s="10"/>
      <c r="G67" s="43"/>
    </row>
    <row r="68" spans="1:7" ht="31.5">
      <c r="A68" s="21" t="s">
        <v>93</v>
      </c>
      <c r="B68" s="22" t="s">
        <v>94</v>
      </c>
      <c r="C68" s="13" t="s">
        <v>11</v>
      </c>
      <c r="D68" s="23">
        <v>111237</v>
      </c>
      <c r="E68" s="24">
        <v>112134.6</v>
      </c>
      <c r="F68" s="10">
        <f t="shared" ref="F68:F98" si="1">E68/D68*100-100</f>
        <v>0.80692575312171755</v>
      </c>
      <c r="G68" s="89" t="s">
        <v>203</v>
      </c>
    </row>
    <row r="69" spans="1:7" ht="31.5">
      <c r="A69" s="21" t="s">
        <v>95</v>
      </c>
      <c r="B69" s="48" t="s">
        <v>23</v>
      </c>
      <c r="C69" s="13" t="s">
        <v>11</v>
      </c>
      <c r="D69" s="23">
        <v>11012</v>
      </c>
      <c r="E69" s="24">
        <f>E68*0.099</f>
        <v>11101.325400000002</v>
      </c>
      <c r="F69" s="10">
        <f t="shared" si="1"/>
        <v>0.81116418452597827</v>
      </c>
      <c r="G69" s="90"/>
    </row>
    <row r="70" spans="1:7" ht="15.75">
      <c r="A70" s="54" t="s">
        <v>96</v>
      </c>
      <c r="B70" s="48" t="s">
        <v>24</v>
      </c>
      <c r="C70" s="53" t="s">
        <v>11</v>
      </c>
      <c r="D70" s="23">
        <v>21720</v>
      </c>
      <c r="E70" s="55">
        <v>21727.200000000001</v>
      </c>
      <c r="F70" s="10">
        <f t="shared" si="1"/>
        <v>3.3149171270736133E-2</v>
      </c>
      <c r="G70" s="26" t="s">
        <v>60</v>
      </c>
    </row>
    <row r="71" spans="1:7" ht="24">
      <c r="A71" s="54" t="s">
        <v>97</v>
      </c>
      <c r="B71" s="41" t="s">
        <v>98</v>
      </c>
      <c r="C71" s="53" t="s">
        <v>11</v>
      </c>
      <c r="D71" s="23">
        <v>538552</v>
      </c>
      <c r="E71" s="55">
        <v>542778</v>
      </c>
      <c r="F71" s="10">
        <f t="shared" si="1"/>
        <v>0.78469674237584286</v>
      </c>
      <c r="G71" s="26" t="s">
        <v>99</v>
      </c>
    </row>
    <row r="72" spans="1:7" ht="24">
      <c r="A72" s="54" t="s">
        <v>100</v>
      </c>
      <c r="B72" s="41" t="s">
        <v>101</v>
      </c>
      <c r="C72" s="53" t="s">
        <v>11</v>
      </c>
      <c r="D72" s="23">
        <v>937</v>
      </c>
      <c r="E72" s="24">
        <f>317.947+932.602</f>
        <v>1250.549</v>
      </c>
      <c r="F72" s="10">
        <f t="shared" si="1"/>
        <v>33.463073639274285</v>
      </c>
      <c r="G72" s="26" t="s">
        <v>102</v>
      </c>
    </row>
    <row r="73" spans="1:7" ht="24">
      <c r="A73" s="21" t="s">
        <v>103</v>
      </c>
      <c r="B73" s="41" t="s">
        <v>104</v>
      </c>
      <c r="C73" s="13" t="s">
        <v>11</v>
      </c>
      <c r="D73" s="23">
        <v>3302</v>
      </c>
      <c r="E73" s="24">
        <f>368.3+96+1374.3+609.365+905.948</f>
        <v>3353.913</v>
      </c>
      <c r="F73" s="10">
        <f t="shared" si="1"/>
        <v>1.5721683827982957</v>
      </c>
      <c r="G73" s="26" t="s">
        <v>105</v>
      </c>
    </row>
    <row r="74" spans="1:7" ht="15.75">
      <c r="A74" s="21" t="s">
        <v>106</v>
      </c>
      <c r="B74" s="22" t="s">
        <v>82</v>
      </c>
      <c r="C74" s="13" t="s">
        <v>11</v>
      </c>
      <c r="D74" s="23">
        <v>1180</v>
      </c>
      <c r="E74" s="55">
        <f>324.99+284.151+434.805+74.235</f>
        <v>1118.181</v>
      </c>
      <c r="F74" s="10">
        <f t="shared" si="1"/>
        <v>-5.2388983050847315</v>
      </c>
      <c r="G74" s="26" t="s">
        <v>21</v>
      </c>
    </row>
    <row r="75" spans="1:7" ht="24">
      <c r="A75" s="54" t="s">
        <v>107</v>
      </c>
      <c r="B75" s="22" t="s">
        <v>47</v>
      </c>
      <c r="C75" s="53" t="s">
        <v>11</v>
      </c>
      <c r="D75" s="23">
        <v>2014</v>
      </c>
      <c r="E75" s="24">
        <v>2185.0410000000002</v>
      </c>
      <c r="F75" s="10">
        <f t="shared" si="1"/>
        <v>8.4926017874875868</v>
      </c>
      <c r="G75" s="84" t="s">
        <v>48</v>
      </c>
    </row>
    <row r="76" spans="1:7" ht="36">
      <c r="A76" s="56" t="s">
        <v>108</v>
      </c>
      <c r="B76" s="57" t="s">
        <v>109</v>
      </c>
      <c r="C76" s="13" t="s">
        <v>11</v>
      </c>
      <c r="D76" s="23">
        <v>4644</v>
      </c>
      <c r="E76" s="24">
        <f>2800+443.919+73.529+1350.3</f>
        <v>4667.7479999999996</v>
      </c>
      <c r="F76" s="10">
        <f t="shared" si="1"/>
        <v>0.51136950904391654</v>
      </c>
      <c r="G76" s="26" t="s">
        <v>110</v>
      </c>
    </row>
    <row r="77" spans="1:7" ht="15.75">
      <c r="A77" s="54" t="s">
        <v>111</v>
      </c>
      <c r="B77" s="22" t="s">
        <v>112</v>
      </c>
      <c r="C77" s="53" t="s">
        <v>11</v>
      </c>
      <c r="D77" s="23">
        <v>3074</v>
      </c>
      <c r="E77" s="24">
        <v>3182.9</v>
      </c>
      <c r="F77" s="10">
        <f t="shared" si="1"/>
        <v>3.5426154847104812</v>
      </c>
      <c r="G77" s="25" t="s">
        <v>113</v>
      </c>
    </row>
    <row r="78" spans="1:7" ht="15.75">
      <c r="A78" s="54" t="s">
        <v>114</v>
      </c>
      <c r="B78" s="48" t="s">
        <v>115</v>
      </c>
      <c r="C78" s="53" t="s">
        <v>11</v>
      </c>
      <c r="D78" s="23">
        <f>D80+D81+D82+D83+D84+D85+D86+D87+D88+D89+D90+D91</f>
        <v>36276</v>
      </c>
      <c r="E78" s="24">
        <f>E80+E81+E82+E83+E84+E85+E86+E87+E88+E89+E90+E91</f>
        <v>36575.841</v>
      </c>
      <c r="F78" s="10">
        <f t="shared" si="1"/>
        <v>0.82655474694013265</v>
      </c>
      <c r="G78" s="23"/>
    </row>
    <row r="79" spans="1:7" ht="15.75">
      <c r="A79" s="27"/>
      <c r="B79" s="28" t="s">
        <v>7</v>
      </c>
      <c r="C79" s="53" t="s">
        <v>11</v>
      </c>
      <c r="D79" s="43"/>
      <c r="E79" s="49"/>
      <c r="F79" s="10"/>
      <c r="G79" s="15"/>
    </row>
    <row r="80" spans="1:7" ht="15.75">
      <c r="A80" s="54" t="s">
        <v>116</v>
      </c>
      <c r="B80" s="40" t="s">
        <v>117</v>
      </c>
      <c r="C80" s="53" t="s">
        <v>11</v>
      </c>
      <c r="D80" s="23">
        <v>16783</v>
      </c>
      <c r="E80" s="24">
        <v>16782.560000000001</v>
      </c>
      <c r="F80" s="10">
        <f t="shared" si="1"/>
        <v>-2.6217005302981988E-3</v>
      </c>
      <c r="G80" s="26" t="s">
        <v>60</v>
      </c>
    </row>
    <row r="81" spans="1:7" ht="31.5">
      <c r="A81" s="21" t="s">
        <v>118</v>
      </c>
      <c r="B81" s="40" t="s">
        <v>119</v>
      </c>
      <c r="C81" s="13" t="s">
        <v>11</v>
      </c>
      <c r="D81" s="23">
        <v>4565</v>
      </c>
      <c r="E81" s="55">
        <f>2210.656+2511.56</f>
        <v>4722.2160000000003</v>
      </c>
      <c r="F81" s="10">
        <f>E81/D81*100-100</f>
        <v>3.4439430449069164</v>
      </c>
      <c r="G81" s="59" t="s">
        <v>120</v>
      </c>
    </row>
    <row r="82" spans="1:7" ht="15.75">
      <c r="A82" s="54" t="s">
        <v>121</v>
      </c>
      <c r="B82" s="40" t="s">
        <v>122</v>
      </c>
      <c r="C82" s="53" t="s">
        <v>11</v>
      </c>
      <c r="D82" s="23">
        <v>5304</v>
      </c>
      <c r="E82" s="24">
        <v>5304</v>
      </c>
      <c r="F82" s="10">
        <f t="shared" si="1"/>
        <v>0</v>
      </c>
      <c r="G82" s="26" t="s">
        <v>60</v>
      </c>
    </row>
    <row r="83" spans="1:7" ht="24">
      <c r="A83" s="21" t="s">
        <v>123</v>
      </c>
      <c r="B83" s="41" t="s">
        <v>85</v>
      </c>
      <c r="C83" s="53" t="s">
        <v>11</v>
      </c>
      <c r="D83" s="43">
        <v>600</v>
      </c>
      <c r="E83" s="58">
        <v>617.29999999999995</v>
      </c>
      <c r="F83" s="10">
        <f t="shared" si="1"/>
        <v>2.8833333333333258</v>
      </c>
      <c r="G83" s="26" t="s">
        <v>124</v>
      </c>
    </row>
    <row r="84" spans="1:7" ht="15.75">
      <c r="A84" s="54" t="s">
        <v>125</v>
      </c>
      <c r="B84" s="40" t="s">
        <v>126</v>
      </c>
      <c r="C84" s="53" t="s">
        <v>11</v>
      </c>
      <c r="D84" s="43">
        <v>295</v>
      </c>
      <c r="E84" s="44">
        <v>286.22199999999998</v>
      </c>
      <c r="F84" s="10">
        <f t="shared" si="1"/>
        <v>-2.9755932203389932</v>
      </c>
      <c r="G84" s="26" t="s">
        <v>21</v>
      </c>
    </row>
    <row r="85" spans="1:7" ht="24">
      <c r="A85" s="54" t="s">
        <v>127</v>
      </c>
      <c r="B85" s="41" t="s">
        <v>80</v>
      </c>
      <c r="C85" s="53" t="s">
        <v>11</v>
      </c>
      <c r="D85" s="43">
        <v>877</v>
      </c>
      <c r="E85" s="44">
        <v>888.8</v>
      </c>
      <c r="F85" s="10">
        <f t="shared" si="1"/>
        <v>1.3454960091219874</v>
      </c>
      <c r="G85" s="26" t="s">
        <v>196</v>
      </c>
    </row>
    <row r="86" spans="1:7" ht="24">
      <c r="A86" s="21" t="s">
        <v>128</v>
      </c>
      <c r="B86" s="41" t="s">
        <v>129</v>
      </c>
      <c r="C86" s="53" t="s">
        <v>11</v>
      </c>
      <c r="D86" s="43">
        <v>197</v>
      </c>
      <c r="E86" s="44">
        <v>200.29599999999999</v>
      </c>
      <c r="F86" s="10">
        <f t="shared" si="1"/>
        <v>1.6730964467005123</v>
      </c>
      <c r="G86" s="59" t="s">
        <v>130</v>
      </c>
    </row>
    <row r="87" spans="1:7" ht="15.75">
      <c r="A87" s="54" t="s">
        <v>131</v>
      </c>
      <c r="B87" s="48" t="s">
        <v>78</v>
      </c>
      <c r="C87" s="53" t="s">
        <v>11</v>
      </c>
      <c r="D87" s="23">
        <v>1620</v>
      </c>
      <c r="E87" s="24">
        <v>1620.2</v>
      </c>
      <c r="F87" s="10">
        <f t="shared" si="1"/>
        <v>1.2345679012341293E-2</v>
      </c>
      <c r="G87" s="26" t="s">
        <v>60</v>
      </c>
    </row>
    <row r="88" spans="1:7" ht="15.75">
      <c r="A88" s="54" t="s">
        <v>132</v>
      </c>
      <c r="B88" s="40" t="s">
        <v>133</v>
      </c>
      <c r="C88" s="53" t="s">
        <v>11</v>
      </c>
      <c r="D88" s="43">
        <v>238</v>
      </c>
      <c r="E88" s="44">
        <v>235.5</v>
      </c>
      <c r="F88" s="10">
        <f t="shared" si="1"/>
        <v>-1.0504201680672196</v>
      </c>
      <c r="G88" s="26" t="s">
        <v>21</v>
      </c>
    </row>
    <row r="89" spans="1:7" ht="36">
      <c r="A89" s="21" t="s">
        <v>134</v>
      </c>
      <c r="B89" s="41" t="s">
        <v>135</v>
      </c>
      <c r="C89" s="13" t="s">
        <v>11</v>
      </c>
      <c r="D89" s="23">
        <v>5178</v>
      </c>
      <c r="E89" s="24">
        <f>3660.7+1533.647+103</f>
        <v>5297.3469999999998</v>
      </c>
      <c r="F89" s="10">
        <f t="shared" si="1"/>
        <v>2.3048860563924336</v>
      </c>
      <c r="G89" s="26" t="s">
        <v>202</v>
      </c>
    </row>
    <row r="90" spans="1:7" ht="24">
      <c r="A90" s="21" t="s">
        <v>136</v>
      </c>
      <c r="B90" s="41" t="s">
        <v>137</v>
      </c>
      <c r="C90" s="13" t="s">
        <v>11</v>
      </c>
      <c r="D90" s="43">
        <v>601</v>
      </c>
      <c r="E90" s="44">
        <v>603.6</v>
      </c>
      <c r="F90" s="31">
        <f t="shared" si="1"/>
        <v>0.43261231281196899</v>
      </c>
      <c r="G90" s="26" t="s">
        <v>201</v>
      </c>
    </row>
    <row r="91" spans="1:7" ht="15.75">
      <c r="A91" s="21" t="s">
        <v>138</v>
      </c>
      <c r="B91" s="41" t="s">
        <v>139</v>
      </c>
      <c r="C91" s="13" t="s">
        <v>11</v>
      </c>
      <c r="D91" s="43">
        <v>18</v>
      </c>
      <c r="E91" s="60">
        <v>17.8</v>
      </c>
      <c r="F91" s="31">
        <f t="shared" si="1"/>
        <v>-1.1111111111111143</v>
      </c>
      <c r="G91" s="26" t="s">
        <v>21</v>
      </c>
    </row>
    <row r="92" spans="1:7" ht="15.75">
      <c r="A92" s="34" t="s">
        <v>140</v>
      </c>
      <c r="B92" s="35" t="s">
        <v>141</v>
      </c>
      <c r="C92" s="53" t="s">
        <v>11</v>
      </c>
      <c r="D92" s="61">
        <f>D21+D63+D98</f>
        <v>5209496</v>
      </c>
      <c r="E92" s="61">
        <f>E21+E63+E98</f>
        <v>5381532.6231000004</v>
      </c>
      <c r="F92" s="10">
        <f t="shared" si="1"/>
        <v>3.3023659697598617</v>
      </c>
      <c r="G92" s="62"/>
    </row>
    <row r="93" spans="1:7" ht="15.75">
      <c r="A93" s="54" t="s">
        <v>142</v>
      </c>
      <c r="B93" s="48" t="s">
        <v>143</v>
      </c>
      <c r="C93" s="53" t="s">
        <v>11</v>
      </c>
      <c r="D93" s="63">
        <v>10000</v>
      </c>
      <c r="E93" s="64">
        <f>E94-E92</f>
        <v>107858.96189999953</v>
      </c>
      <c r="F93" s="10">
        <f t="shared" si="1"/>
        <v>978.58961899999531</v>
      </c>
      <c r="G93" s="15"/>
    </row>
    <row r="94" spans="1:7" ht="45.75" customHeight="1">
      <c r="A94" s="5" t="s">
        <v>144</v>
      </c>
      <c r="B94" s="6" t="s">
        <v>145</v>
      </c>
      <c r="C94" s="13" t="s">
        <v>11</v>
      </c>
      <c r="D94" s="8">
        <v>5219497</v>
      </c>
      <c r="E94" s="9">
        <v>5489391.585</v>
      </c>
      <c r="F94" s="10">
        <f t="shared" si="1"/>
        <v>5.1708926166640197</v>
      </c>
      <c r="G94" s="86" t="s">
        <v>195</v>
      </c>
    </row>
    <row r="95" spans="1:7" ht="56.25" customHeight="1">
      <c r="A95" s="5" t="s">
        <v>146</v>
      </c>
      <c r="B95" s="6" t="s">
        <v>147</v>
      </c>
      <c r="C95" s="7" t="s">
        <v>148</v>
      </c>
      <c r="D95" s="8">
        <v>4878035</v>
      </c>
      <c r="E95" s="9">
        <v>5130272.51</v>
      </c>
      <c r="F95" s="10">
        <f t="shared" si="1"/>
        <v>5.1708835627460701</v>
      </c>
      <c r="G95" s="88"/>
    </row>
    <row r="96" spans="1:7" ht="22.5" customHeight="1">
      <c r="A96" s="93" t="s">
        <v>149</v>
      </c>
      <c r="B96" s="96" t="s">
        <v>150</v>
      </c>
      <c r="C96" s="65" t="s">
        <v>151</v>
      </c>
      <c r="D96" s="7">
        <v>13.77</v>
      </c>
      <c r="E96" s="66">
        <v>13.5</v>
      </c>
      <c r="F96" s="10"/>
      <c r="G96" s="86" t="s">
        <v>204</v>
      </c>
    </row>
    <row r="97" spans="1:7" ht="25.5" customHeight="1">
      <c r="A97" s="94"/>
      <c r="B97" s="97"/>
      <c r="C97" s="7" t="s">
        <v>148</v>
      </c>
      <c r="D97" s="8">
        <v>787041</v>
      </c>
      <c r="E97" s="9">
        <v>802744</v>
      </c>
      <c r="F97" s="10">
        <f t="shared" si="1"/>
        <v>1.9951946594904229</v>
      </c>
      <c r="G97" s="87"/>
    </row>
    <row r="98" spans="1:7" ht="31.5">
      <c r="A98" s="95"/>
      <c r="B98" s="98"/>
      <c r="C98" s="65" t="s">
        <v>6</v>
      </c>
      <c r="D98" s="8">
        <v>1167968</v>
      </c>
      <c r="E98" s="9">
        <f>1106795.752+84476.67</f>
        <v>1191272.422</v>
      </c>
      <c r="F98" s="10">
        <f t="shared" si="1"/>
        <v>1.9952962752404204</v>
      </c>
      <c r="G98" s="88"/>
    </row>
    <row r="99" spans="1:7" ht="33.75" customHeight="1">
      <c r="A99" s="5" t="s">
        <v>152</v>
      </c>
      <c r="B99" s="6" t="s">
        <v>153</v>
      </c>
      <c r="C99" s="29" t="s">
        <v>154</v>
      </c>
      <c r="D99" s="8">
        <v>1070</v>
      </c>
      <c r="E99" s="9">
        <v>1070</v>
      </c>
      <c r="F99" s="67"/>
      <c r="G99" s="15"/>
    </row>
    <row r="100" spans="1:7" ht="15.75">
      <c r="A100" s="27"/>
      <c r="B100" s="48" t="s">
        <v>155</v>
      </c>
      <c r="C100" s="29"/>
      <c r="D100" s="29"/>
      <c r="E100" s="30"/>
      <c r="F100" s="67"/>
      <c r="G100" s="15"/>
    </row>
    <row r="101" spans="1:7" ht="31.5">
      <c r="A101" s="21">
        <v>8</v>
      </c>
      <c r="B101" s="48" t="s">
        <v>156</v>
      </c>
      <c r="C101" s="16" t="s">
        <v>157</v>
      </c>
      <c r="D101" s="16">
        <v>685</v>
      </c>
      <c r="E101" s="68">
        <v>682</v>
      </c>
      <c r="F101" s="10">
        <f>E101/D101*100-100</f>
        <v>-0.43795620437956018</v>
      </c>
      <c r="G101" s="15"/>
    </row>
    <row r="102" spans="1:7" ht="15.75">
      <c r="A102" s="27"/>
      <c r="B102" s="28" t="s">
        <v>7</v>
      </c>
      <c r="C102" s="16"/>
      <c r="D102" s="16"/>
      <c r="E102" s="68"/>
      <c r="F102" s="10"/>
      <c r="G102" s="15"/>
    </row>
    <row r="103" spans="1:7" ht="15.75">
      <c r="A103" s="54" t="s">
        <v>158</v>
      </c>
      <c r="B103" s="48" t="s">
        <v>159</v>
      </c>
      <c r="C103" s="13" t="s">
        <v>11</v>
      </c>
      <c r="D103" s="16">
        <v>636</v>
      </c>
      <c r="E103" s="68">
        <v>634</v>
      </c>
      <c r="F103" s="10">
        <f>E103/D103*100-100</f>
        <v>-0.31446540880503449</v>
      </c>
      <c r="G103" s="15"/>
    </row>
    <row r="104" spans="1:7" ht="15.75">
      <c r="A104" s="54" t="s">
        <v>160</v>
      </c>
      <c r="B104" s="48" t="s">
        <v>161</v>
      </c>
      <c r="C104" s="13" t="s">
        <v>11</v>
      </c>
      <c r="D104" s="16">
        <v>49</v>
      </c>
      <c r="E104" s="68">
        <v>48</v>
      </c>
      <c r="F104" s="10">
        <f>E104/D104*100-100</f>
        <v>-2.0408163265306172</v>
      </c>
      <c r="G104" s="15"/>
    </row>
    <row r="105" spans="1:7" ht="15.75">
      <c r="A105" s="21">
        <v>9</v>
      </c>
      <c r="B105" s="48" t="s">
        <v>162</v>
      </c>
      <c r="C105" s="16" t="s">
        <v>163</v>
      </c>
      <c r="D105" s="69">
        <v>141393</v>
      </c>
      <c r="E105" s="70">
        <v>141435</v>
      </c>
      <c r="F105" s="10">
        <f>E105/D105*100-100</f>
        <v>2.9704440813887345E-2</v>
      </c>
      <c r="G105" s="15"/>
    </row>
    <row r="106" spans="1:7" ht="15.75">
      <c r="A106" s="27"/>
      <c r="B106" s="28" t="s">
        <v>7</v>
      </c>
      <c r="C106" s="71"/>
      <c r="D106" s="16"/>
      <c r="E106" s="68"/>
      <c r="F106" s="10"/>
      <c r="G106" s="15"/>
    </row>
    <row r="107" spans="1:7" ht="15.75">
      <c r="A107" s="54" t="s">
        <v>164</v>
      </c>
      <c r="B107" s="48" t="s">
        <v>165</v>
      </c>
      <c r="C107" s="13" t="s">
        <v>11</v>
      </c>
      <c r="D107" s="69">
        <v>137712</v>
      </c>
      <c r="E107" s="70">
        <v>137404</v>
      </c>
      <c r="F107" s="10">
        <f>E107/D107*100-100</f>
        <v>-0.22365516440106603</v>
      </c>
      <c r="G107" s="15"/>
    </row>
    <row r="108" spans="1:7" ht="15.75">
      <c r="A108" s="54" t="s">
        <v>166</v>
      </c>
      <c r="B108" s="48" t="s">
        <v>167</v>
      </c>
      <c r="C108" s="13" t="s">
        <v>11</v>
      </c>
      <c r="D108" s="69">
        <v>189179</v>
      </c>
      <c r="E108" s="70">
        <v>194678.2</v>
      </c>
      <c r="F108" s="10">
        <f>E108/D108*100-100</f>
        <v>2.9068765560659671</v>
      </c>
      <c r="G108" s="15"/>
    </row>
    <row r="110" spans="1:7" ht="15.75">
      <c r="A110" s="80" t="s">
        <v>185</v>
      </c>
    </row>
    <row r="111" spans="1:7" ht="15.75">
      <c r="A111" s="80" t="s">
        <v>186</v>
      </c>
    </row>
    <row r="112" spans="1:7" ht="15.75">
      <c r="A112" s="80" t="s">
        <v>187</v>
      </c>
    </row>
    <row r="113" spans="1:6" ht="15.75">
      <c r="A113" s="80" t="s">
        <v>188</v>
      </c>
    </row>
    <row r="114" spans="1:6" ht="15.75">
      <c r="A114" s="80" t="s">
        <v>189</v>
      </c>
    </row>
    <row r="115" spans="1:6" ht="15.75">
      <c r="A115" s="80"/>
    </row>
    <row r="116" spans="1:6" ht="15.75">
      <c r="B116" s="76" t="s">
        <v>190</v>
      </c>
      <c r="F116" s="83" t="s">
        <v>191</v>
      </c>
    </row>
    <row r="117" spans="1:6">
      <c r="A117" s="81"/>
    </row>
    <row r="118" spans="1:6">
      <c r="A118" s="82"/>
    </row>
    <row r="119" spans="1:6" ht="15.75">
      <c r="A119" s="80" t="s">
        <v>194</v>
      </c>
    </row>
    <row r="120" spans="1:6" ht="15.75">
      <c r="A120" s="80"/>
    </row>
    <row r="121" spans="1:6" ht="15.75">
      <c r="A121" s="80" t="s">
        <v>184</v>
      </c>
    </row>
  </sheetData>
  <mergeCells count="17">
    <mergeCell ref="A9:G9"/>
    <mergeCell ref="A10:G10"/>
    <mergeCell ref="A11:G11"/>
    <mergeCell ref="A12:G12"/>
    <mergeCell ref="A16:G16"/>
    <mergeCell ref="G96:G98"/>
    <mergeCell ref="G68:G69"/>
    <mergeCell ref="G19:G20"/>
    <mergeCell ref="A96:A98"/>
    <mergeCell ref="B96:B98"/>
    <mergeCell ref="G94:G95"/>
    <mergeCell ref="A19:A20"/>
    <mergeCell ref="B19:B20"/>
    <mergeCell ref="C19:C20"/>
    <mergeCell ref="D19:D20"/>
    <mergeCell ref="E19:E20"/>
    <mergeCell ref="F19:F20"/>
  </mergeCells>
  <pageMargins left="0.51181102362204722" right="0.23622047244094491" top="0.31496062992125984" bottom="0.35433070866141736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 тарифсметы  12 мес</vt:lpstr>
      <vt:lpstr>'испол тарифсметы  12 мес'!_GoBack</vt:lpstr>
      <vt:lpstr>'испол тарифсметы  12 мес'!Заголовки_для_печати</vt:lpstr>
    </vt:vector>
  </TitlesOfParts>
  <Company>tranzit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2017-04-12T08:25:17Z</cp:lastPrinted>
  <dcterms:created xsi:type="dcterms:W3CDTF">2017-02-22T05:41:00Z</dcterms:created>
  <dcterms:modified xsi:type="dcterms:W3CDTF">2017-04-18T03:59:08Z</dcterms:modified>
</cp:coreProperties>
</file>