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15576" windowHeight="12504"/>
  </bookViews>
  <sheets>
    <sheet name="Факт" sheetId="3" r:id="rId1"/>
  </sheets>
  <definedNames>
    <definedName name="_xlnm.Print_Titles" localSheetId="0">Факт!$3:$5</definedName>
    <definedName name="_xlnm.Print_Area" localSheetId="0">Факт!$A$1:$I$114</definedName>
  </definedNames>
  <calcPr calcId="124519"/>
</workbook>
</file>

<file path=xl/calcChain.xml><?xml version="1.0" encoding="utf-8"?>
<calcChain xmlns="http://schemas.openxmlformats.org/spreadsheetml/2006/main">
  <c r="E39" i="3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F49"/>
  <c r="G49"/>
  <c r="E50"/>
  <c r="F50"/>
  <c r="G50"/>
  <c r="E51"/>
  <c r="F51"/>
  <c r="G51"/>
  <c r="E52"/>
  <c r="F52"/>
  <c r="G52"/>
  <c r="E53"/>
  <c r="F53"/>
  <c r="G53"/>
  <c r="E54"/>
  <c r="F54"/>
  <c r="G54"/>
  <c r="E55"/>
  <c r="F55"/>
  <c r="G55"/>
  <c r="C56"/>
  <c r="F56" s="1"/>
  <c r="D56"/>
  <c r="E56"/>
  <c r="G56"/>
  <c r="H56"/>
  <c r="E58"/>
  <c r="F58"/>
  <c r="G58"/>
  <c r="E59"/>
  <c r="F59"/>
  <c r="G59"/>
  <c r="E60"/>
  <c r="F60"/>
  <c r="G60"/>
  <c r="E61"/>
  <c r="F61"/>
  <c r="G61"/>
  <c r="E62"/>
  <c r="F62"/>
  <c r="G62"/>
  <c r="E63"/>
  <c r="F63"/>
  <c r="G63"/>
  <c r="E64"/>
  <c r="F64"/>
  <c r="G64"/>
  <c r="E65"/>
  <c r="F65"/>
  <c r="G65"/>
  <c r="E66"/>
  <c r="F66"/>
  <c r="G66"/>
  <c r="E67"/>
  <c r="F67"/>
  <c r="G67"/>
  <c r="E68"/>
  <c r="F68"/>
  <c r="G68"/>
  <c r="D69"/>
  <c r="F69" s="1"/>
  <c r="F70"/>
  <c r="F71"/>
  <c r="F72"/>
  <c r="C73"/>
  <c r="D73"/>
  <c r="E73" s="1"/>
  <c r="D75"/>
  <c r="E75" s="1"/>
  <c r="E76"/>
  <c r="F76"/>
  <c r="G76"/>
  <c r="E77"/>
  <c r="F77"/>
  <c r="G77"/>
  <c r="E78"/>
  <c r="F78"/>
  <c r="G78"/>
  <c r="E79"/>
  <c r="F79"/>
  <c r="G79"/>
  <c r="C80"/>
  <c r="H80"/>
  <c r="C107"/>
  <c r="F106"/>
  <c r="G105"/>
  <c r="F105"/>
  <c r="E105"/>
  <c r="G104"/>
  <c r="F104"/>
  <c r="E104"/>
  <c r="G103"/>
  <c r="F103"/>
  <c r="E103"/>
  <c r="G102"/>
  <c r="F102"/>
  <c r="E102"/>
  <c r="G101"/>
  <c r="F101"/>
  <c r="E101"/>
  <c r="G100"/>
  <c r="F100"/>
  <c r="E100"/>
  <c r="G99"/>
  <c r="F99"/>
  <c r="E99"/>
  <c r="G98"/>
  <c r="F98"/>
  <c r="E98"/>
  <c r="D97"/>
  <c r="D107" s="1"/>
  <c r="H95"/>
  <c r="D95"/>
  <c r="C95"/>
  <c r="F94"/>
  <c r="G93"/>
  <c r="F93"/>
  <c r="E93"/>
  <c r="G92"/>
  <c r="F92"/>
  <c r="E92"/>
  <c r="G91"/>
  <c r="F91"/>
  <c r="E91"/>
  <c r="G90"/>
  <c r="F90"/>
  <c r="E90"/>
  <c r="G89"/>
  <c r="F89"/>
  <c r="E89"/>
  <c r="G88"/>
  <c r="F88"/>
  <c r="E88"/>
  <c r="G87"/>
  <c r="F87"/>
  <c r="E87"/>
  <c r="G86"/>
  <c r="F86"/>
  <c r="E86"/>
  <c r="G85"/>
  <c r="F85"/>
  <c r="E85"/>
  <c r="G84"/>
  <c r="F84"/>
  <c r="E84"/>
  <c r="G83"/>
  <c r="F83"/>
  <c r="E83"/>
  <c r="G82"/>
  <c r="F82"/>
  <c r="E82"/>
  <c r="D38"/>
  <c r="C38"/>
  <c r="G37"/>
  <c r="F37"/>
  <c r="E37"/>
  <c r="G36"/>
  <c r="F36"/>
  <c r="E36"/>
  <c r="G35"/>
  <c r="F35"/>
  <c r="E35"/>
  <c r="G34"/>
  <c r="F34"/>
  <c r="E34"/>
  <c r="G33"/>
  <c r="F33"/>
  <c r="E33"/>
  <c r="G32"/>
  <c r="F32"/>
  <c r="E32"/>
  <c r="G31"/>
  <c r="F31"/>
  <c r="E31"/>
  <c r="G30"/>
  <c r="F30"/>
  <c r="E30"/>
  <c r="G29"/>
  <c r="F29"/>
  <c r="E29"/>
  <c r="G28"/>
  <c r="F28"/>
  <c r="E28"/>
  <c r="G27"/>
  <c r="F27"/>
  <c r="E27"/>
  <c r="G26"/>
  <c r="F26"/>
  <c r="E26"/>
  <c r="G25"/>
  <c r="F25"/>
  <c r="E25"/>
  <c r="G24"/>
  <c r="F24"/>
  <c r="E24"/>
  <c r="G23"/>
  <c r="F23"/>
  <c r="E23"/>
  <c r="G22"/>
  <c r="F22"/>
  <c r="E22"/>
  <c r="G21"/>
  <c r="F21"/>
  <c r="E21"/>
  <c r="G20"/>
  <c r="F20"/>
  <c r="E20"/>
  <c r="H18"/>
  <c r="G17"/>
  <c r="F17"/>
  <c r="E17"/>
  <c r="G16"/>
  <c r="F16"/>
  <c r="E16"/>
  <c r="G15"/>
  <c r="F15"/>
  <c r="E15"/>
  <c r="G14"/>
  <c r="G13"/>
  <c r="F13"/>
  <c r="E13"/>
  <c r="G12"/>
  <c r="F12"/>
  <c r="E12"/>
  <c r="G11"/>
  <c r="F11"/>
  <c r="E11"/>
  <c r="C10"/>
  <c r="C18" s="1"/>
  <c r="G9"/>
  <c r="F9"/>
  <c r="E9"/>
  <c r="G8"/>
  <c r="F8"/>
  <c r="E8"/>
  <c r="F73" l="1"/>
  <c r="F75"/>
  <c r="G73"/>
  <c r="G75"/>
  <c r="D80"/>
  <c r="F38"/>
  <c r="E38"/>
  <c r="F95"/>
  <c r="G97"/>
  <c r="E97"/>
  <c r="C39"/>
  <c r="C108"/>
  <c r="G108" s="1"/>
  <c r="C6"/>
  <c r="E6" s="1"/>
  <c r="G107"/>
  <c r="E107"/>
  <c r="F107"/>
  <c r="F10"/>
  <c r="F14"/>
  <c r="D18"/>
  <c r="E10"/>
  <c r="G10"/>
  <c r="E14"/>
  <c r="G38"/>
  <c r="E95"/>
  <c r="G95"/>
  <c r="F97"/>
  <c r="E80" l="1"/>
  <c r="G80"/>
  <c r="F80"/>
  <c r="D6"/>
  <c r="E18"/>
  <c r="D108"/>
  <c r="D39"/>
  <c r="G18"/>
  <c r="F18"/>
  <c r="F39" l="1"/>
  <c r="G39"/>
  <c r="F108"/>
  <c r="E108"/>
  <c r="G6"/>
  <c r="F6"/>
</calcChain>
</file>

<file path=xl/sharedStrings.xml><?xml version="1.0" encoding="utf-8"?>
<sst xmlns="http://schemas.openxmlformats.org/spreadsheetml/2006/main" count="233" uniqueCount="217">
  <si>
    <t>№ п/п</t>
  </si>
  <si>
    <t>Направление (объекты) инвестиций</t>
  </si>
  <si>
    <t xml:space="preserve">Отклонение </t>
  </si>
  <si>
    <t>Доп.объем, тыс.тг.</t>
  </si>
  <si>
    <t>Ответственные исполнители</t>
  </si>
  <si>
    <t>тыс. тенге</t>
  </si>
  <si>
    <t>%</t>
  </si>
  <si>
    <t>Всего по разделам инвестиционной программы АО "Астана-Теплотранзит"</t>
  </si>
  <si>
    <t>Раздел 1. Реконструкция, модернизация тепловых сетей</t>
  </si>
  <si>
    <t>1.1</t>
  </si>
  <si>
    <t>Проектирование и реконструкция ТМ-6, 2Ду 800 мм, протяженность 203,5 м.п. трассы</t>
  </si>
  <si>
    <t>Шонаев М.А.</t>
  </si>
  <si>
    <t>1.2</t>
  </si>
  <si>
    <t>Модернизация оборудования ТРП-2 (замена запорной арматуры  Ду 800 мм - 7 шт.)</t>
  </si>
  <si>
    <t>1.3</t>
  </si>
  <si>
    <t xml:space="preserve">Проектирование и реконструкция теплотрассы  2Ду 80-250 мм, по ул. Кравцова 4,  протяженность 268 м.п. трассы </t>
  </si>
  <si>
    <t>1.4</t>
  </si>
  <si>
    <t xml:space="preserve">Проектирование и реконструкция тепломагистрали ТМ-11, 2Ду 400-500 мм,  протяженность 1553 м.п. трассы </t>
  </si>
  <si>
    <t>1.5</t>
  </si>
  <si>
    <t xml:space="preserve">Проектирование и реконструкция тепломагистрали ТМ-1 2Ду 1000 мм,  протяженность 433,5 м.п. трассы </t>
  </si>
  <si>
    <t>1.6</t>
  </si>
  <si>
    <t xml:space="preserve">Реконструкция насосной станции №1 </t>
  </si>
  <si>
    <t>доп.объем</t>
  </si>
  <si>
    <t>1.7</t>
  </si>
  <si>
    <t>Реконструкция и модернизация оборудования насосной станции №9 АО "Астана-Теплотранзит"</t>
  </si>
  <si>
    <t>1.8</t>
  </si>
  <si>
    <t>Модернизация оборудования в павильоне 2 (51)</t>
  </si>
  <si>
    <t>1.9</t>
  </si>
  <si>
    <t>Реконструкция тепловых узлов по АО "Астана-Теплотранзит" (Отопление АБК1,2 и вспом.помещ.)</t>
  </si>
  <si>
    <t>Турабаев А.</t>
  </si>
  <si>
    <t>1.10</t>
  </si>
  <si>
    <t xml:space="preserve">Реконструкция узла  в УТ3 (ТМ33) , 2Ду 800 мм  </t>
  </si>
  <si>
    <t>Итого по разделу 1</t>
  </si>
  <si>
    <t>Раздел 2. Реконструкция с учетом проектирования тепловых сетей (бесхозных) 2Ду 32-300 мм принятых на баланс согласно решения суда от 07.12.11г.</t>
  </si>
  <si>
    <t>2.1</t>
  </si>
  <si>
    <t>ул. Сейфуллина 69/2, Ду 50 мм, протяженность 41,8 м.п. трассы</t>
  </si>
  <si>
    <t>2.2</t>
  </si>
  <si>
    <t xml:space="preserve">ул. Мусрепова 12, 2Ду 80 мм, протяженность 23 м.п. трассы </t>
  </si>
  <si>
    <t>2.3</t>
  </si>
  <si>
    <t xml:space="preserve">ул. Саргуль, Оленти, Современников, Орис, Романтиков, 2Ду 50-150 мм, протяженность 989 м.п. трассы </t>
  </si>
  <si>
    <t>2.4</t>
  </si>
  <si>
    <t xml:space="preserve">пр. Абылай хана 5/2 , 2Ду 50-200 мм, протяженность 174,1 м.п. трассы </t>
  </si>
  <si>
    <t>2.5</t>
  </si>
  <si>
    <t xml:space="preserve">ул. Ш.Жиенкулова 11/2, 11/1 (ул. Фурманова ж.д. 24, 26), 2Ду 50-100 мм, протяженность 159 м.п. трассы </t>
  </si>
  <si>
    <t>2.6</t>
  </si>
  <si>
    <t xml:space="preserve">м-он Молодежный 2, 2/1, 6, 10, 2Ду 80-400 мм, протяженность 397 м.п. трассы </t>
  </si>
  <si>
    <t>2.7</t>
  </si>
  <si>
    <t xml:space="preserve">ул. Кенесары 89, 89/6, (287-299), пер. Севастопольский 32-40,  2Ду 32-80 мм, протяженность 483,5 м.п. трассы </t>
  </si>
  <si>
    <t>2.8</t>
  </si>
  <si>
    <t xml:space="preserve">пер. Районный от пр. Абая до ул. Сейфуллина, 2Ду 100-150 мм, протяженность 379,5 м.п. трассы </t>
  </si>
  <si>
    <t>2.9</t>
  </si>
  <si>
    <t xml:space="preserve">пр. Абылай хана 27/1 (Абылай хана 21/1), 2Ду  80 мм, протяженность 29 м.п. трассы </t>
  </si>
  <si>
    <t>2.10</t>
  </si>
  <si>
    <t>пр. Кудайбердиева 20, 22, 2Ду 80-100 мм, протяженность 172,6 м.п. трассы</t>
  </si>
  <si>
    <t>2.11</t>
  </si>
  <si>
    <t xml:space="preserve">м-н-3 Майлина 9 (м-он 3 ж.д. 20), 2Ду 100 мм, протяженность 75,7 м.п. трассы </t>
  </si>
  <si>
    <t>2.12</t>
  </si>
  <si>
    <t xml:space="preserve">пр. Сарыарка 27 (89), 2Ду 50 мм, протяженность 37,6 м.п. трассы </t>
  </si>
  <si>
    <t>2.13</t>
  </si>
  <si>
    <t>пр. Богембая 26/1, Новоапостольская церковь, 2Ду 70 мм, протяженность 10,6 м.п. трассы</t>
  </si>
  <si>
    <t>2.14</t>
  </si>
  <si>
    <t>пр. Женис 51/2, 51/3 (Московская 56/1, 56/2), 2Ду 80-100 мм, протяженность 187,7 м.п. трассы</t>
  </si>
  <si>
    <t>2.15</t>
  </si>
  <si>
    <t xml:space="preserve">Агрогородок ж.д. 25,  2Ду 70 мм, протяженность  39 м.п. трассы </t>
  </si>
  <si>
    <t>2.16</t>
  </si>
  <si>
    <t xml:space="preserve">Политехнический колледж по ул. Бейбитшилик 39, 2Ду 80-100 мм, протяженность 203,5 м.п. трассы </t>
  </si>
  <si>
    <t>2.17</t>
  </si>
  <si>
    <t>ул. Ш.Айманова 20, 20/1 (ул. Казахская 70, 70/1), 2Ду 80-100 мм, протяженность 144 м.п. трассы</t>
  </si>
  <si>
    <t>2.18</t>
  </si>
  <si>
    <t xml:space="preserve">пр. Абая-1, 2Ду 150 мм, протяженность 70,7 м.п. трассы </t>
  </si>
  <si>
    <t>Итого по разделу 2</t>
  </si>
  <si>
    <t>ВСЕГО 1-2 разделы</t>
  </si>
  <si>
    <t>Раздел 3. Замена устаревшего и приобретение нового оборудования</t>
  </si>
  <si>
    <t>3.1</t>
  </si>
  <si>
    <t>Оборудование для доукомплектации насосной станции № 8,9 с  установкой программного обеспечения на автоматического управления насосами - 10 ед.</t>
  </si>
  <si>
    <t>Аманжолов С.Е.</t>
  </si>
  <si>
    <t>3.2</t>
  </si>
  <si>
    <t>Заточный станок - 1 ед.</t>
  </si>
  <si>
    <t>Гера С.В.</t>
  </si>
  <si>
    <t>3.3</t>
  </si>
  <si>
    <t>Инверторный аппарат для сварки электросварных муфт - 2 ед.</t>
  </si>
  <si>
    <t>3.4</t>
  </si>
  <si>
    <t>Конденсаторная установка автоматической компенсации реактивной мощности - 1ед.</t>
  </si>
  <si>
    <t>3.5</t>
  </si>
  <si>
    <t>Эл. привод АУМА Ду 500 мм - 2 ед.</t>
  </si>
  <si>
    <t>Тютрин С.И.</t>
  </si>
  <si>
    <t>3.6</t>
  </si>
  <si>
    <t>Насос центробежный насос - 1 ед.</t>
  </si>
  <si>
    <t>3.7</t>
  </si>
  <si>
    <t>Терминал АВВ REF 615,542 для защиты и управления вакуумными выключателями АВВ - 2 ед.</t>
  </si>
  <si>
    <t>3.8</t>
  </si>
  <si>
    <t>Дефектоскоп ультразвуковой -1 ед.</t>
  </si>
  <si>
    <t>3.9</t>
  </si>
  <si>
    <t>Насос глубинный с поплавком - 6 ед.</t>
  </si>
  <si>
    <t>Служба эксплуатации</t>
  </si>
  <si>
    <t>3.10</t>
  </si>
  <si>
    <t>Вибротрамбовочная машина - 2 ед.</t>
  </si>
  <si>
    <t>3.11</t>
  </si>
  <si>
    <t>3.12</t>
  </si>
  <si>
    <t>Комплекс определения точного места повреждения трассировки кабеля (Locator set) - 1 ед.</t>
  </si>
  <si>
    <t>3.13</t>
  </si>
  <si>
    <t>Установка для сварки отводов труб-оболочек Ду 110/400 - 1 ед.</t>
  </si>
  <si>
    <t>3.14</t>
  </si>
  <si>
    <t>Установка для сварки отводов труб-оболочек Ду 400/800 - 1 ед.</t>
  </si>
  <si>
    <t>3.15</t>
  </si>
  <si>
    <t>Сварочный полуавтомат с комплектущими  (KEMMPI) - 4 ед.</t>
  </si>
  <si>
    <t>Итого по разделу 3</t>
  </si>
  <si>
    <t xml:space="preserve">Раздел 4.  Приобретение оргтехники </t>
  </si>
  <si>
    <t>4.1</t>
  </si>
  <si>
    <t>Системный блок 3,00GHz  с операционной системой и программным обеспечением, Windows XP и выше (Professionals), Office 2007 и выше (Professionals), клавиатура, мышь - 11 ед.</t>
  </si>
  <si>
    <t>Ахметов С.С.</t>
  </si>
  <si>
    <t>4.2</t>
  </si>
  <si>
    <t>ЖК монитор - 11 ед.</t>
  </si>
  <si>
    <t>4.3</t>
  </si>
  <si>
    <t>Принтер лазерный,  формат А4, тип печати: черно-белый - 7 ед.</t>
  </si>
  <si>
    <t>4.4</t>
  </si>
  <si>
    <t>Источники бесперебойного питания 500VA - 7 ед.</t>
  </si>
  <si>
    <t>4.5</t>
  </si>
  <si>
    <t>Источники бесперебойного питания 2200VA  с двумя батарейками - 1 ед.</t>
  </si>
  <si>
    <t>4.6</t>
  </si>
  <si>
    <t>Информационная система управления производством - 1 ед.</t>
  </si>
  <si>
    <t>4.7</t>
  </si>
  <si>
    <t>Сетевое оборудование: маршрутизатор (Роутер) D-Link DFL-260E - 1 ед.</t>
  </si>
  <si>
    <t>4.8</t>
  </si>
  <si>
    <t>Сетевое оборудование: Switch 24-port, 10/1400/1000 D-Link - 2 ед.</t>
  </si>
  <si>
    <t>4.9</t>
  </si>
  <si>
    <t>Сетевое оборудование: коммутационный шкаф - 1ед.</t>
  </si>
  <si>
    <t>4.10</t>
  </si>
  <si>
    <t>Источник бесперебойного питания АРС UPS 800VA - 4 ед.</t>
  </si>
  <si>
    <t>4.11</t>
  </si>
  <si>
    <t>Компьютер  - 1 ед.</t>
  </si>
  <si>
    <t>4.12</t>
  </si>
  <si>
    <t>Монитор ЖК 21,5" - 8 ед</t>
  </si>
  <si>
    <t>4.13</t>
  </si>
  <si>
    <t>Принтер лазерный, монохромный, формат А4, тип печати: 31-40 стр/мин - 3 ед.</t>
  </si>
  <si>
    <t>4.14</t>
  </si>
  <si>
    <t>МФУ (принтер, сканер, копир формат А4) - 3 ед.</t>
  </si>
  <si>
    <t>4.15</t>
  </si>
  <si>
    <t>Компьютер  - 6 ед.</t>
  </si>
  <si>
    <t>Итого по разделу 4</t>
  </si>
  <si>
    <t xml:space="preserve">Раздел 5. Приобретение приборов и систем </t>
  </si>
  <si>
    <t>5.1</t>
  </si>
  <si>
    <t>Радиостанция УКВ диапазона - 31 ед</t>
  </si>
  <si>
    <t>Каверзин В.В.</t>
  </si>
  <si>
    <t>5.2</t>
  </si>
  <si>
    <t>Межсетевой экран в комплекте - 1ед.</t>
  </si>
  <si>
    <t>5.3</t>
  </si>
  <si>
    <t>Приобретение и монтаж систем теплового учета (СТУ) - 35 ед.</t>
  </si>
  <si>
    <t>Каликов С., Турабаев А.</t>
  </si>
  <si>
    <t>5.4</t>
  </si>
  <si>
    <t>Программный комплекс НТП Трубопровод: "Старт"</t>
  </si>
  <si>
    <t>Тоскин В.</t>
  </si>
  <si>
    <t>5.5</t>
  </si>
  <si>
    <t>Модернизация прикладного программного обеспечения ЦДП (Центрального диспетчерского пункта) - 1ед.</t>
  </si>
  <si>
    <t>Итого по разделу 5</t>
  </si>
  <si>
    <t>Раздел 6. Приобретение транспорта и спецмеханизмов</t>
  </si>
  <si>
    <t>6.1</t>
  </si>
  <si>
    <t>АС-машина - 1 ед.</t>
  </si>
  <si>
    <t>Ахметжанов Т.С.</t>
  </si>
  <si>
    <t>6.2</t>
  </si>
  <si>
    <t>Самосвал - 1 ед.</t>
  </si>
  <si>
    <t>6.3</t>
  </si>
  <si>
    <t>Тягач-полуприцеп + п/п 12 м. - 1 ед.</t>
  </si>
  <si>
    <t>6.4</t>
  </si>
  <si>
    <t>Водоотливной насос 120 м3/ч - 3 ед.</t>
  </si>
  <si>
    <t>6.5</t>
  </si>
  <si>
    <t>Водоотливной насос  60 м3/ч - 1 ед.</t>
  </si>
  <si>
    <t>6.6</t>
  </si>
  <si>
    <t>Колесный трактор с бульдозерным отвалом и сварочным генератором  и  навесным оборудованиме - 4 ед.</t>
  </si>
  <si>
    <t>6.7</t>
  </si>
  <si>
    <t>Автоманипулятор - 2 ед.</t>
  </si>
  <si>
    <t>6.8</t>
  </si>
  <si>
    <t>Фронтальный погрузчик - 1 ед.</t>
  </si>
  <si>
    <t>6.9</t>
  </si>
  <si>
    <t>Автомастерская АРТКМ - 1 ед.</t>
  </si>
  <si>
    <t>6.10</t>
  </si>
  <si>
    <t>Автокран - 1 ед.</t>
  </si>
  <si>
    <t>6.11</t>
  </si>
  <si>
    <t>Автомобиль грузопассажирский (специализированная аварийная автомашина для тепловых сетей) - 2 ед.</t>
  </si>
  <si>
    <t>6.12</t>
  </si>
  <si>
    <t>6.13</t>
  </si>
  <si>
    <t xml:space="preserve">Вилочный погрузчик </t>
  </si>
  <si>
    <t>Итого  по разделу 6</t>
  </si>
  <si>
    <t>Раздел 7. Приобретение прочих основных средств</t>
  </si>
  <si>
    <t>Смагулов  А.О.</t>
  </si>
  <si>
    <t>7.1</t>
  </si>
  <si>
    <t>Кондиционер с установкой - 5 шт.</t>
  </si>
  <si>
    <t>7.2</t>
  </si>
  <si>
    <t>Кресло офисное - 10 шт.</t>
  </si>
  <si>
    <t>7.3</t>
  </si>
  <si>
    <t>Металлический контейнер - 3 ед.</t>
  </si>
  <si>
    <t>7.4</t>
  </si>
  <si>
    <t>Сейф - 1ед.</t>
  </si>
  <si>
    <t>7.5</t>
  </si>
  <si>
    <t>Шкаф для хранения реактивов, шкаф для хранения прекурсоров с воздуховодом -2 ед.</t>
  </si>
  <si>
    <t>7.6</t>
  </si>
  <si>
    <t>Пылесос промышленный - 1 ед.</t>
  </si>
  <si>
    <t>7.7</t>
  </si>
  <si>
    <t>Стеллаж узкий для документов - 14 комп.</t>
  </si>
  <si>
    <t>7.8</t>
  </si>
  <si>
    <t>Шкаф для одежды двухстворчатый - 5 комп.</t>
  </si>
  <si>
    <t>7.9</t>
  </si>
  <si>
    <t>Стол рабочий в комплекте - 12 комп.</t>
  </si>
  <si>
    <t>Итого по разделу 7</t>
  </si>
  <si>
    <t>ВСЕГО по разделам 1-7</t>
  </si>
  <si>
    <t>И.о.начальника ПС</t>
  </si>
  <si>
    <t>Автоматический омметр - 1 ед.</t>
  </si>
  <si>
    <t>Выполнение, %</t>
  </si>
  <si>
    <t>(оперативно на 01.01.2016г.)</t>
  </si>
  <si>
    <t xml:space="preserve">Автомобиль грузовой (Самосвал 4,2 т ) – 1 ед. </t>
  </si>
  <si>
    <t>7.10</t>
  </si>
  <si>
    <t>Стол для проектов - 2 ед.</t>
  </si>
  <si>
    <t xml:space="preserve">Факт </t>
  </si>
  <si>
    <t>Утверждено ДКРЕМ НК</t>
  </si>
  <si>
    <t>Информация об исполнении инвестиционной программы АО "Астана-Теплотранзит" за 2015 год</t>
  </si>
  <si>
    <r>
      <rPr>
        <i/>
        <sz val="10"/>
        <color indexed="8"/>
        <rFont val="Times New Roman"/>
        <family val="1"/>
        <charset val="204"/>
      </rPr>
      <t>Исп</t>
    </r>
    <r>
      <rPr>
        <sz val="10"/>
        <color indexed="8"/>
        <rFont val="Times New Roman"/>
        <family val="1"/>
        <charset val="204"/>
      </rPr>
      <t>. А. Токимбаева</t>
    </r>
  </si>
  <si>
    <t>тел. 771-233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</si>
</sst>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_р_."/>
    <numFmt numFmtId="166" formatCode="#,##0\ _р_."/>
  </numFmts>
  <fonts count="1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57">
    <xf numFmtId="0" fontId="0" fillId="0" borderId="0" xfId="0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4" borderId="2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49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 wrapText="1"/>
    </xf>
    <xf numFmtId="3" fontId="8" fillId="4" borderId="2" xfId="0" applyNumberFormat="1" applyFont="1" applyFill="1" applyBorder="1" applyAlignment="1">
      <alignment horizontal="center" vertical="center"/>
    </xf>
    <xf numFmtId="3" fontId="8" fillId="4" borderId="2" xfId="0" applyNumberFormat="1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8" fillId="4" borderId="2" xfId="0" applyFont="1" applyFill="1" applyBorder="1" applyAlignment="1">
      <alignment horizontal="left" vertical="center" wrapText="1"/>
    </xf>
    <xf numFmtId="164" fontId="8" fillId="4" borderId="0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3" fontId="3" fillId="4" borderId="2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8" fillId="6" borderId="2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left" vertical="center" wrapText="1"/>
    </xf>
    <xf numFmtId="164" fontId="8" fillId="4" borderId="4" xfId="0" applyNumberFormat="1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 wrapText="1"/>
    </xf>
    <xf numFmtId="165" fontId="8" fillId="0" borderId="2" xfId="0" applyNumberFormat="1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3" fontId="1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16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49" fontId="8" fillId="0" borderId="2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/>
    </xf>
    <xf numFmtId="1" fontId="2" fillId="4" borderId="2" xfId="0" applyNumberFormat="1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3" fontId="1" fillId="7" borderId="2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vertical="center"/>
    </xf>
    <xf numFmtId="0" fontId="2" fillId="7" borderId="0" xfId="0" applyFont="1" applyFill="1" applyBorder="1" applyAlignment="1">
      <alignment horizontal="left" vertical="center"/>
    </xf>
    <xf numFmtId="0" fontId="2" fillId="7" borderId="0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8" fillId="8" borderId="0" xfId="0" applyNumberFormat="1" applyFont="1" applyFill="1" applyBorder="1" applyAlignment="1">
      <alignment horizontal="center" vertical="center" wrapText="1"/>
    </xf>
    <xf numFmtId="3" fontId="12" fillId="8" borderId="0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/>
    </xf>
    <xf numFmtId="0" fontId="12" fillId="0" borderId="0" xfId="0" applyFont="1"/>
    <xf numFmtId="0" fontId="14" fillId="4" borderId="0" xfId="0" applyFont="1" applyFill="1" applyBorder="1" applyAlignment="1">
      <alignment horizontal="left" vertical="center" wrapText="1"/>
    </xf>
    <xf numFmtId="0" fontId="14" fillId="0" borderId="0" xfId="0" applyFont="1"/>
    <xf numFmtId="0" fontId="12" fillId="0" borderId="0" xfId="0" applyFont="1" applyAlignment="1">
      <alignment wrapText="1"/>
    </xf>
    <xf numFmtId="3" fontId="17" fillId="4" borderId="0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 readingOrder="1"/>
    </xf>
    <xf numFmtId="0" fontId="12" fillId="0" borderId="0" xfId="0" applyFont="1" applyAlignment="1">
      <alignment horizontal="center" readingOrder="1"/>
    </xf>
    <xf numFmtId="0" fontId="13" fillId="0" borderId="0" xfId="0" applyFont="1" applyFill="1" applyBorder="1" applyAlignment="1">
      <alignment horizontal="left" vertical="center" wrapText="1" readingOrder="1"/>
    </xf>
    <xf numFmtId="0" fontId="12" fillId="0" borderId="0" xfId="0" applyFont="1" applyAlignment="1"/>
    <xf numFmtId="0" fontId="1" fillId="0" borderId="0" xfId="0" applyFont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_Лист1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K114"/>
  <sheetViews>
    <sheetView tabSelected="1" view="pageBreakPreview" zoomScale="80" zoomScaleSheetLayoutView="80" workbookViewId="0">
      <pane xSplit="2" ySplit="4" topLeftCell="C94" activePane="bottomRight" state="frozen"/>
      <selection pane="topRight" activeCell="C1" sqref="C1"/>
      <selection pane="bottomLeft" activeCell="A8" sqref="A8"/>
      <selection pane="bottomRight" activeCell="A109" sqref="A109:XFD109"/>
    </sheetView>
  </sheetViews>
  <sheetFormatPr defaultColWidth="8.88671875" defaultRowHeight="15.6"/>
  <cols>
    <col min="1" max="1" width="6" style="3" customWidth="1"/>
    <col min="2" max="2" width="56.6640625" style="3" customWidth="1"/>
    <col min="3" max="3" width="14" style="6" customWidth="1"/>
    <col min="4" max="4" width="12.33203125" style="115" customWidth="1"/>
    <col min="5" max="5" width="15.109375" style="115" customWidth="1"/>
    <col min="6" max="6" width="11.5546875" style="3" customWidth="1"/>
    <col min="7" max="7" width="7.88671875" style="3" customWidth="1"/>
    <col min="8" max="8" width="10.33203125" style="3" hidden="1" customWidth="1"/>
    <col min="9" max="9" width="14.88671875" style="3" hidden="1" customWidth="1"/>
    <col min="10" max="10" width="17" style="1" customWidth="1"/>
    <col min="11" max="11" width="8.88671875" style="2"/>
    <col min="12" max="16384" width="8.88671875" style="3"/>
  </cols>
  <sheetData>
    <row r="1" spans="1:11">
      <c r="A1" s="143" t="s">
        <v>214</v>
      </c>
      <c r="B1" s="143"/>
      <c r="C1" s="143"/>
      <c r="D1" s="143"/>
      <c r="E1" s="143"/>
      <c r="F1" s="143"/>
      <c r="G1" s="143"/>
      <c r="H1" s="143"/>
      <c r="I1" s="143"/>
    </row>
    <row r="2" spans="1:11" ht="21" customHeight="1">
      <c r="A2" s="4"/>
      <c r="B2" s="5"/>
      <c r="D2" s="3"/>
      <c r="E2" s="3"/>
      <c r="G2" s="119" t="s">
        <v>208</v>
      </c>
      <c r="H2" s="7"/>
      <c r="I2" s="7"/>
    </row>
    <row r="3" spans="1:11" ht="27" customHeight="1">
      <c r="A3" s="144" t="s">
        <v>0</v>
      </c>
      <c r="B3" s="145" t="s">
        <v>1</v>
      </c>
      <c r="C3" s="145" t="s">
        <v>213</v>
      </c>
      <c r="D3" s="145" t="s">
        <v>212</v>
      </c>
      <c r="E3" s="145" t="s">
        <v>207</v>
      </c>
      <c r="F3" s="146" t="s">
        <v>2</v>
      </c>
      <c r="G3" s="146"/>
      <c r="H3" s="146" t="s">
        <v>3</v>
      </c>
      <c r="I3" s="146" t="s">
        <v>4</v>
      </c>
    </row>
    <row r="4" spans="1:11" ht="52.5" customHeight="1">
      <c r="A4" s="144"/>
      <c r="B4" s="145"/>
      <c r="C4" s="145"/>
      <c r="D4" s="145"/>
      <c r="E4" s="145"/>
      <c r="F4" s="121" t="s">
        <v>5</v>
      </c>
      <c r="G4" s="121" t="s">
        <v>6</v>
      </c>
      <c r="H4" s="146"/>
      <c r="I4" s="146"/>
    </row>
    <row r="5" spans="1:11" s="17" customFormat="1" ht="13.2" customHeight="1">
      <c r="A5" s="8">
        <v>1</v>
      </c>
      <c r="B5" s="9">
        <v>2</v>
      </c>
      <c r="C5" s="10">
        <v>3</v>
      </c>
      <c r="D5" s="11">
        <v>4</v>
      </c>
      <c r="E5" s="12">
        <v>7</v>
      </c>
      <c r="F5" s="11">
        <v>8</v>
      </c>
      <c r="G5" s="12">
        <v>9</v>
      </c>
      <c r="H5" s="13">
        <v>11</v>
      </c>
      <c r="I5" s="14">
        <v>12</v>
      </c>
      <c r="J5" s="15"/>
      <c r="K5" s="16"/>
    </row>
    <row r="6" spans="1:11" ht="32.4" customHeight="1">
      <c r="A6" s="18"/>
      <c r="B6" s="19" t="s">
        <v>7</v>
      </c>
      <c r="C6" s="20">
        <f>C18+C38+C56+C73+C80+C95+C107</f>
        <v>1519637.5</v>
      </c>
      <c r="D6" s="20">
        <f>D18+D38+D56+D73+D80+D95+D107</f>
        <v>1521219.5</v>
      </c>
      <c r="E6" s="20">
        <f>C6/C6*100</f>
        <v>100</v>
      </c>
      <c r="F6" s="20">
        <f>D6-C6</f>
        <v>1582</v>
      </c>
      <c r="G6" s="20">
        <f>D6/C6*100-100</f>
        <v>0.1041037747489213</v>
      </c>
      <c r="H6" s="21"/>
      <c r="I6" s="21"/>
    </row>
    <row r="7" spans="1:11" ht="15" customHeight="1">
      <c r="A7" s="22"/>
      <c r="B7" s="23" t="s">
        <v>8</v>
      </c>
      <c r="C7" s="24"/>
      <c r="D7" s="25"/>
      <c r="E7" s="31"/>
      <c r="F7" s="26"/>
      <c r="G7" s="26"/>
      <c r="H7" s="27"/>
      <c r="I7" s="27"/>
    </row>
    <row r="8" spans="1:11" s="36" customFormat="1" ht="46.5" customHeight="1">
      <c r="A8" s="28" t="s">
        <v>9</v>
      </c>
      <c r="B8" s="29" t="s">
        <v>10</v>
      </c>
      <c r="C8" s="26">
        <v>79497</v>
      </c>
      <c r="D8" s="31">
        <v>79497</v>
      </c>
      <c r="E8" s="31">
        <f>D8/C8*100</f>
        <v>100</v>
      </c>
      <c r="F8" s="26">
        <f>D8-C8</f>
        <v>0</v>
      </c>
      <c r="G8" s="26">
        <f>D8/C8*100-100</f>
        <v>0</v>
      </c>
      <c r="H8" s="33"/>
      <c r="I8" s="147" t="s">
        <v>11</v>
      </c>
      <c r="J8" s="34"/>
      <c r="K8" s="35"/>
    </row>
    <row r="9" spans="1:11" s="36" customFormat="1" ht="36" customHeight="1">
      <c r="A9" s="28" t="s">
        <v>12</v>
      </c>
      <c r="B9" s="37" t="s">
        <v>13</v>
      </c>
      <c r="C9" s="26">
        <v>134855</v>
      </c>
      <c r="D9" s="31">
        <v>134855</v>
      </c>
      <c r="E9" s="31">
        <f t="shared" ref="E9:E17" si="0">D9/C9*100</f>
        <v>100</v>
      </c>
      <c r="F9" s="26">
        <f t="shared" ref="F9:F17" si="1">D9-C9</f>
        <v>0</v>
      </c>
      <c r="G9" s="26">
        <f t="shared" ref="G9:G17" si="2">D9/C9*100-100</f>
        <v>0</v>
      </c>
      <c r="H9" s="33"/>
      <c r="I9" s="147"/>
      <c r="J9" s="38"/>
      <c r="K9" s="35"/>
    </row>
    <row r="10" spans="1:11" s="36" customFormat="1" ht="50.4" customHeight="1">
      <c r="A10" s="28" t="s">
        <v>14</v>
      </c>
      <c r="B10" s="37" t="s">
        <v>15</v>
      </c>
      <c r="C10" s="26">
        <f>27706</f>
        <v>27706</v>
      </c>
      <c r="D10" s="31">
        <v>27703</v>
      </c>
      <c r="E10" s="31">
        <f t="shared" si="0"/>
        <v>99.989172020500973</v>
      </c>
      <c r="F10" s="26">
        <f t="shared" si="1"/>
        <v>-3</v>
      </c>
      <c r="G10" s="26">
        <f t="shared" si="2"/>
        <v>-1.0827979499026696E-2</v>
      </c>
      <c r="H10" s="33"/>
      <c r="I10" s="147"/>
      <c r="J10" s="34"/>
      <c r="K10" s="35"/>
    </row>
    <row r="11" spans="1:11" s="36" customFormat="1" ht="38.25" customHeight="1">
      <c r="A11" s="28" t="s">
        <v>16</v>
      </c>
      <c r="B11" s="37" t="s">
        <v>17</v>
      </c>
      <c r="C11" s="26">
        <v>303801</v>
      </c>
      <c r="D11" s="31">
        <v>304889</v>
      </c>
      <c r="E11" s="31">
        <f t="shared" si="0"/>
        <v>100.35812917008174</v>
      </c>
      <c r="F11" s="26">
        <f t="shared" si="1"/>
        <v>1088</v>
      </c>
      <c r="G11" s="26">
        <f t="shared" si="2"/>
        <v>0.35812917008173883</v>
      </c>
      <c r="H11" s="33"/>
      <c r="I11" s="147"/>
      <c r="J11" s="34"/>
      <c r="K11" s="35"/>
    </row>
    <row r="12" spans="1:11" s="36" customFormat="1" ht="40.5" customHeight="1">
      <c r="A12" s="28" t="s">
        <v>18</v>
      </c>
      <c r="B12" s="37" t="s">
        <v>19</v>
      </c>
      <c r="C12" s="26">
        <v>160230</v>
      </c>
      <c r="D12" s="31">
        <v>160231</v>
      </c>
      <c r="E12" s="31">
        <f t="shared" si="0"/>
        <v>100.00062410285216</v>
      </c>
      <c r="F12" s="26">
        <f t="shared" si="1"/>
        <v>1</v>
      </c>
      <c r="G12" s="26">
        <f t="shared" si="2"/>
        <v>6.2410285215719341E-4</v>
      </c>
      <c r="H12" s="33"/>
      <c r="I12" s="147"/>
      <c r="J12" s="34"/>
      <c r="K12" s="35"/>
    </row>
    <row r="13" spans="1:11" s="36" customFormat="1" ht="42" customHeight="1">
      <c r="A13" s="28" t="s">
        <v>20</v>
      </c>
      <c r="B13" s="37" t="s">
        <v>21</v>
      </c>
      <c r="C13" s="31">
        <v>85560</v>
      </c>
      <c r="D13" s="31">
        <v>74237</v>
      </c>
      <c r="E13" s="31">
        <f t="shared" si="0"/>
        <v>86.766012155212707</v>
      </c>
      <c r="F13" s="26">
        <f t="shared" si="1"/>
        <v>-11323</v>
      </c>
      <c r="G13" s="26">
        <f t="shared" si="2"/>
        <v>-13.233987844787293</v>
      </c>
      <c r="H13" s="30">
        <v>85560</v>
      </c>
      <c r="I13" s="148"/>
      <c r="J13" s="116"/>
      <c r="K13" s="35"/>
    </row>
    <row r="14" spans="1:11" s="36" customFormat="1" ht="36" customHeight="1">
      <c r="A14" s="28" t="s">
        <v>23</v>
      </c>
      <c r="B14" s="37" t="s">
        <v>24</v>
      </c>
      <c r="C14" s="31">
        <v>96738</v>
      </c>
      <c r="D14" s="31">
        <v>110605</v>
      </c>
      <c r="E14" s="31">
        <f t="shared" si="0"/>
        <v>114.33459447166574</v>
      </c>
      <c r="F14" s="26">
        <f t="shared" si="1"/>
        <v>13867</v>
      </c>
      <c r="G14" s="26">
        <f t="shared" si="2"/>
        <v>14.334594471665739</v>
      </c>
      <c r="H14" s="30">
        <v>96738</v>
      </c>
      <c r="I14" s="148"/>
      <c r="J14" s="117"/>
      <c r="K14" s="35"/>
    </row>
    <row r="15" spans="1:11" s="36" customFormat="1" ht="31.5" customHeight="1">
      <c r="A15" s="28" t="s">
        <v>25</v>
      </c>
      <c r="B15" s="37" t="s">
        <v>26</v>
      </c>
      <c r="C15" s="31">
        <v>29194</v>
      </c>
      <c r="D15" s="31">
        <v>29194</v>
      </c>
      <c r="E15" s="31">
        <f t="shared" si="0"/>
        <v>100</v>
      </c>
      <c r="F15" s="26">
        <f t="shared" si="1"/>
        <v>0</v>
      </c>
      <c r="G15" s="26">
        <f t="shared" si="2"/>
        <v>0</v>
      </c>
      <c r="H15" s="30">
        <v>29194</v>
      </c>
      <c r="I15" s="147"/>
      <c r="J15" s="34"/>
      <c r="K15" s="35"/>
    </row>
    <row r="16" spans="1:11" s="36" customFormat="1" ht="36.75" customHeight="1">
      <c r="A16" s="28" t="s">
        <v>27</v>
      </c>
      <c r="B16" s="37" t="s">
        <v>28</v>
      </c>
      <c r="C16" s="31">
        <v>7612</v>
      </c>
      <c r="D16" s="31">
        <v>7612</v>
      </c>
      <c r="E16" s="31">
        <f t="shared" si="0"/>
        <v>100</v>
      </c>
      <c r="F16" s="26">
        <f t="shared" si="1"/>
        <v>0</v>
      </c>
      <c r="G16" s="26">
        <f t="shared" si="2"/>
        <v>0</v>
      </c>
      <c r="H16" s="30">
        <v>7612</v>
      </c>
      <c r="I16" s="122" t="s">
        <v>29</v>
      </c>
      <c r="J16" s="34"/>
      <c r="K16" s="35"/>
    </row>
    <row r="17" spans="1:11" s="36" customFormat="1" ht="26.25" customHeight="1">
      <c r="A17" s="28" t="s">
        <v>30</v>
      </c>
      <c r="B17" s="37" t="s">
        <v>31</v>
      </c>
      <c r="C17" s="31">
        <v>38586</v>
      </c>
      <c r="D17" s="31">
        <v>40472</v>
      </c>
      <c r="E17" s="31">
        <f t="shared" si="0"/>
        <v>104.8877831337791</v>
      </c>
      <c r="F17" s="26">
        <f t="shared" si="1"/>
        <v>1886</v>
      </c>
      <c r="G17" s="26">
        <f t="shared" si="2"/>
        <v>4.8877831337790951</v>
      </c>
      <c r="H17" s="30">
        <v>38586</v>
      </c>
      <c r="I17" s="122" t="s">
        <v>11</v>
      </c>
      <c r="J17" s="34"/>
      <c r="K17" s="35"/>
    </row>
    <row r="18" spans="1:11" ht="15.75" customHeight="1">
      <c r="A18" s="18"/>
      <c r="B18" s="19" t="s">
        <v>32</v>
      </c>
      <c r="C18" s="20">
        <f>SUM(C8:C17)</f>
        <v>963779</v>
      </c>
      <c r="D18" s="20">
        <f>SUM(D8:D17)</f>
        <v>969295</v>
      </c>
      <c r="E18" s="20">
        <f>(E8+E9+E10+E11+E12+E13+E14+E15+E16+E17)/10</f>
        <v>100.63363150540923</v>
      </c>
      <c r="F18" s="20">
        <f>D18-C18</f>
        <v>5516</v>
      </c>
      <c r="G18" s="20">
        <f>D18/C18*100-100</f>
        <v>0.57233037864490655</v>
      </c>
      <c r="H18" s="41">
        <f>SUM(H13:H17)</f>
        <v>257690</v>
      </c>
      <c r="I18" s="27"/>
    </row>
    <row r="19" spans="1:11" ht="48" customHeight="1">
      <c r="A19" s="22"/>
      <c r="B19" s="42" t="s">
        <v>33</v>
      </c>
      <c r="C19" s="26"/>
      <c r="D19" s="123"/>
      <c r="E19" s="118"/>
      <c r="F19" s="26"/>
      <c r="G19" s="26"/>
      <c r="H19" s="33"/>
      <c r="I19" s="43"/>
    </row>
    <row r="20" spans="1:11" ht="32.25" customHeight="1">
      <c r="A20" s="22" t="s">
        <v>34</v>
      </c>
      <c r="B20" s="44" t="s">
        <v>35</v>
      </c>
      <c r="C20" s="26">
        <v>1731</v>
      </c>
      <c r="D20" s="26">
        <v>1731</v>
      </c>
      <c r="E20" s="31">
        <f>D20/C20*100</f>
        <v>100</v>
      </c>
      <c r="F20" s="26">
        <f>D20-C20</f>
        <v>0</v>
      </c>
      <c r="G20" s="26">
        <f t="shared" ref="G20:G37" si="3">D20/C20*100-100</f>
        <v>0</v>
      </c>
      <c r="H20" s="33"/>
      <c r="I20" s="135" t="s">
        <v>11</v>
      </c>
    </row>
    <row r="21" spans="1:11" ht="30.75" customHeight="1">
      <c r="A21" s="22" t="s">
        <v>36</v>
      </c>
      <c r="B21" s="44" t="s">
        <v>37</v>
      </c>
      <c r="C21" s="26">
        <v>2677</v>
      </c>
      <c r="D21" s="26">
        <v>2677</v>
      </c>
      <c r="E21" s="31">
        <f t="shared" ref="E21:E37" si="4">D21/C21*100</f>
        <v>100</v>
      </c>
      <c r="F21" s="26">
        <f t="shared" ref="F21:F37" si="5">D21-C21</f>
        <v>0</v>
      </c>
      <c r="G21" s="26">
        <f t="shared" si="3"/>
        <v>0</v>
      </c>
      <c r="H21" s="33"/>
      <c r="I21" s="135"/>
    </row>
    <row r="22" spans="1:11" ht="30.75" customHeight="1">
      <c r="A22" s="22" t="s">
        <v>38</v>
      </c>
      <c r="B22" s="44" t="s">
        <v>39</v>
      </c>
      <c r="C22" s="26">
        <v>57644</v>
      </c>
      <c r="D22" s="26">
        <v>57644</v>
      </c>
      <c r="E22" s="31">
        <f t="shared" si="4"/>
        <v>100</v>
      </c>
      <c r="F22" s="26">
        <f t="shared" si="5"/>
        <v>0</v>
      </c>
      <c r="G22" s="26">
        <f t="shared" si="3"/>
        <v>0</v>
      </c>
      <c r="H22" s="33"/>
      <c r="I22" s="135"/>
    </row>
    <row r="23" spans="1:11" ht="29.4" customHeight="1">
      <c r="A23" s="22" t="s">
        <v>40</v>
      </c>
      <c r="B23" s="44" t="s">
        <v>41</v>
      </c>
      <c r="C23" s="26">
        <v>17704</v>
      </c>
      <c r="D23" s="26">
        <v>17704</v>
      </c>
      <c r="E23" s="31">
        <f t="shared" si="4"/>
        <v>100</v>
      </c>
      <c r="F23" s="26">
        <f t="shared" si="5"/>
        <v>0</v>
      </c>
      <c r="G23" s="26">
        <f t="shared" si="3"/>
        <v>0</v>
      </c>
      <c r="H23" s="33"/>
      <c r="I23" s="135"/>
    </row>
    <row r="24" spans="1:11" ht="31.2" customHeight="1">
      <c r="A24" s="22" t="s">
        <v>42</v>
      </c>
      <c r="B24" s="44" t="s">
        <v>43</v>
      </c>
      <c r="C24" s="26">
        <v>11373</v>
      </c>
      <c r="D24" s="26">
        <v>11373</v>
      </c>
      <c r="E24" s="31">
        <f t="shared" si="4"/>
        <v>100</v>
      </c>
      <c r="F24" s="26">
        <f t="shared" si="5"/>
        <v>0</v>
      </c>
      <c r="G24" s="26">
        <f t="shared" si="3"/>
        <v>0</v>
      </c>
      <c r="H24" s="33"/>
      <c r="I24" s="135"/>
    </row>
    <row r="25" spans="1:11" ht="30.6" customHeight="1">
      <c r="A25" s="22" t="s">
        <v>44</v>
      </c>
      <c r="B25" s="44" t="s">
        <v>45</v>
      </c>
      <c r="C25" s="26">
        <v>61600</v>
      </c>
      <c r="D25" s="26">
        <v>61600</v>
      </c>
      <c r="E25" s="31">
        <f t="shared" si="4"/>
        <v>100</v>
      </c>
      <c r="F25" s="26">
        <f t="shared" si="5"/>
        <v>0</v>
      </c>
      <c r="G25" s="26">
        <f t="shared" si="3"/>
        <v>0</v>
      </c>
      <c r="H25" s="33"/>
      <c r="I25" s="135"/>
    </row>
    <row r="26" spans="1:11" ht="34.950000000000003" customHeight="1">
      <c r="A26" s="22" t="s">
        <v>46</v>
      </c>
      <c r="B26" s="44" t="s">
        <v>47</v>
      </c>
      <c r="C26" s="26">
        <v>47981</v>
      </c>
      <c r="D26" s="26">
        <v>47981</v>
      </c>
      <c r="E26" s="31">
        <f t="shared" si="4"/>
        <v>100</v>
      </c>
      <c r="F26" s="26">
        <f t="shared" si="5"/>
        <v>0</v>
      </c>
      <c r="G26" s="26">
        <f t="shared" si="3"/>
        <v>0</v>
      </c>
      <c r="H26" s="33"/>
      <c r="I26" s="135"/>
    </row>
    <row r="27" spans="1:11" ht="32.4" customHeight="1">
      <c r="A27" s="22" t="s">
        <v>48</v>
      </c>
      <c r="B27" s="44" t="s">
        <v>49</v>
      </c>
      <c r="C27" s="26">
        <v>48954</v>
      </c>
      <c r="D27" s="26">
        <v>48954</v>
      </c>
      <c r="E27" s="31">
        <f t="shared" si="4"/>
        <v>100</v>
      </c>
      <c r="F27" s="26">
        <f t="shared" si="5"/>
        <v>0</v>
      </c>
      <c r="G27" s="26">
        <f t="shared" si="3"/>
        <v>0</v>
      </c>
      <c r="H27" s="33"/>
      <c r="I27" s="135"/>
    </row>
    <row r="28" spans="1:11" ht="34.200000000000003" customHeight="1">
      <c r="A28" s="22" t="s">
        <v>50</v>
      </c>
      <c r="B28" s="44" t="s">
        <v>51</v>
      </c>
      <c r="C28" s="26">
        <v>1887</v>
      </c>
      <c r="D28" s="26">
        <v>1887</v>
      </c>
      <c r="E28" s="31">
        <f t="shared" si="4"/>
        <v>100</v>
      </c>
      <c r="F28" s="26">
        <f t="shared" si="5"/>
        <v>0</v>
      </c>
      <c r="G28" s="26">
        <f t="shared" si="3"/>
        <v>0</v>
      </c>
      <c r="H28" s="33"/>
      <c r="I28" s="135"/>
    </row>
    <row r="29" spans="1:11" ht="32.4" customHeight="1">
      <c r="A29" s="22" t="s">
        <v>52</v>
      </c>
      <c r="B29" s="44" t="s">
        <v>53</v>
      </c>
      <c r="C29" s="26">
        <v>12684</v>
      </c>
      <c r="D29" s="26">
        <v>12684</v>
      </c>
      <c r="E29" s="31">
        <f t="shared" si="4"/>
        <v>100</v>
      </c>
      <c r="F29" s="26">
        <f t="shared" si="5"/>
        <v>0</v>
      </c>
      <c r="G29" s="26">
        <f t="shared" si="3"/>
        <v>0</v>
      </c>
      <c r="H29" s="33"/>
      <c r="I29" s="135"/>
    </row>
    <row r="30" spans="1:11" ht="30" customHeight="1">
      <c r="A30" s="22" t="s">
        <v>54</v>
      </c>
      <c r="B30" s="44" t="s">
        <v>55</v>
      </c>
      <c r="C30" s="26">
        <v>6157</v>
      </c>
      <c r="D30" s="26">
        <v>6157</v>
      </c>
      <c r="E30" s="31">
        <f t="shared" si="4"/>
        <v>100</v>
      </c>
      <c r="F30" s="26">
        <f t="shared" si="5"/>
        <v>0</v>
      </c>
      <c r="G30" s="26">
        <f t="shared" si="3"/>
        <v>0</v>
      </c>
      <c r="H30" s="33"/>
      <c r="I30" s="135"/>
    </row>
    <row r="31" spans="1:11" ht="30" customHeight="1">
      <c r="A31" s="22" t="s">
        <v>56</v>
      </c>
      <c r="B31" s="45" t="s">
        <v>57</v>
      </c>
      <c r="C31" s="26">
        <v>1616</v>
      </c>
      <c r="D31" s="26">
        <v>1616</v>
      </c>
      <c r="E31" s="31">
        <f t="shared" si="4"/>
        <v>100</v>
      </c>
      <c r="F31" s="26">
        <f t="shared" si="5"/>
        <v>0</v>
      </c>
      <c r="G31" s="26">
        <f t="shared" si="3"/>
        <v>0</v>
      </c>
      <c r="H31" s="46"/>
      <c r="I31" s="149" t="s">
        <v>11</v>
      </c>
    </row>
    <row r="32" spans="1:11" ht="31.8" customHeight="1">
      <c r="A32" s="47" t="s">
        <v>58</v>
      </c>
      <c r="B32" s="48" t="s">
        <v>59</v>
      </c>
      <c r="C32" s="49">
        <v>1123</v>
      </c>
      <c r="D32" s="49">
        <v>1123</v>
      </c>
      <c r="E32" s="31">
        <f t="shared" si="4"/>
        <v>100</v>
      </c>
      <c r="F32" s="26">
        <f t="shared" si="5"/>
        <v>0</v>
      </c>
      <c r="G32" s="26">
        <f t="shared" si="3"/>
        <v>0</v>
      </c>
      <c r="H32" s="46"/>
      <c r="I32" s="149"/>
    </row>
    <row r="33" spans="1:11" ht="31.5" customHeight="1">
      <c r="A33" s="22" t="s">
        <v>60</v>
      </c>
      <c r="B33" s="44" t="s">
        <v>61</v>
      </c>
      <c r="C33" s="26">
        <v>10647</v>
      </c>
      <c r="D33" s="26">
        <v>10647</v>
      </c>
      <c r="E33" s="31">
        <f t="shared" si="4"/>
        <v>100</v>
      </c>
      <c r="F33" s="26">
        <f t="shared" si="5"/>
        <v>0</v>
      </c>
      <c r="G33" s="26">
        <f t="shared" si="3"/>
        <v>0</v>
      </c>
      <c r="H33" s="33"/>
      <c r="I33" s="149"/>
    </row>
    <row r="34" spans="1:11" ht="31.5" customHeight="1">
      <c r="A34" s="22" t="s">
        <v>62</v>
      </c>
      <c r="B34" s="44" t="s">
        <v>63</v>
      </c>
      <c r="C34" s="26">
        <v>2604.4</v>
      </c>
      <c r="D34" s="26">
        <v>2604.4</v>
      </c>
      <c r="E34" s="31">
        <f t="shared" si="4"/>
        <v>100</v>
      </c>
      <c r="F34" s="26">
        <f t="shared" si="5"/>
        <v>0</v>
      </c>
      <c r="G34" s="26">
        <f t="shared" si="3"/>
        <v>0</v>
      </c>
      <c r="H34" s="33"/>
      <c r="I34" s="149"/>
    </row>
    <row r="35" spans="1:11" ht="31.5" customHeight="1">
      <c r="A35" s="22" t="s">
        <v>64</v>
      </c>
      <c r="B35" s="44" t="s">
        <v>65</v>
      </c>
      <c r="C35" s="26">
        <v>11387</v>
      </c>
      <c r="D35" s="26">
        <v>11387</v>
      </c>
      <c r="E35" s="31">
        <f t="shared" si="4"/>
        <v>100</v>
      </c>
      <c r="F35" s="26">
        <f t="shared" si="5"/>
        <v>0</v>
      </c>
      <c r="G35" s="26">
        <f t="shared" si="3"/>
        <v>0</v>
      </c>
      <c r="H35" s="33"/>
      <c r="I35" s="149"/>
    </row>
    <row r="36" spans="1:11" ht="31.5" customHeight="1">
      <c r="A36" s="22" t="s">
        <v>66</v>
      </c>
      <c r="B36" s="44" t="s">
        <v>67</v>
      </c>
      <c r="C36" s="26">
        <v>9915.1</v>
      </c>
      <c r="D36" s="26">
        <v>9915.1</v>
      </c>
      <c r="E36" s="31">
        <f t="shared" si="4"/>
        <v>100</v>
      </c>
      <c r="F36" s="26">
        <f t="shared" si="5"/>
        <v>0</v>
      </c>
      <c r="G36" s="26">
        <f t="shared" si="3"/>
        <v>0</v>
      </c>
      <c r="H36" s="33"/>
      <c r="I36" s="149"/>
    </row>
    <row r="37" spans="1:11" ht="23.4" customHeight="1">
      <c r="A37" s="22" t="s">
        <v>68</v>
      </c>
      <c r="B37" s="50" t="s">
        <v>69</v>
      </c>
      <c r="C37" s="26">
        <v>9326</v>
      </c>
      <c r="D37" s="26">
        <v>9326</v>
      </c>
      <c r="E37" s="31">
        <f t="shared" si="4"/>
        <v>100</v>
      </c>
      <c r="F37" s="26">
        <f t="shared" si="5"/>
        <v>0</v>
      </c>
      <c r="G37" s="26">
        <f t="shared" si="3"/>
        <v>0</v>
      </c>
      <c r="H37" s="33"/>
      <c r="I37" s="150"/>
    </row>
    <row r="38" spans="1:11" s="54" customFormat="1" ht="21" customHeight="1">
      <c r="A38" s="18"/>
      <c r="B38" s="19" t="s">
        <v>70</v>
      </c>
      <c r="C38" s="20">
        <f>SUM(C20:C37)</f>
        <v>317010.5</v>
      </c>
      <c r="D38" s="20">
        <f>SUM(D20:D37)</f>
        <v>317010.5</v>
      </c>
      <c r="E38" s="20">
        <f>(E20+E21+E22+E23+E24+E25+E26+E27+E28+E29+E30+E31+E32+E33+E34+E35+E36+E37)/18</f>
        <v>100</v>
      </c>
      <c r="F38" s="20">
        <f>D38-C38</f>
        <v>0</v>
      </c>
      <c r="G38" s="20">
        <f>D38/C38*100-100</f>
        <v>0</v>
      </c>
      <c r="H38" s="51"/>
      <c r="I38" s="51"/>
      <c r="J38" s="52"/>
      <c r="K38" s="53"/>
    </row>
    <row r="39" spans="1:11" s="54" customFormat="1" ht="19.8" customHeight="1">
      <c r="A39" s="22"/>
      <c r="B39" s="55" t="s">
        <v>71</v>
      </c>
      <c r="C39" s="24">
        <f>C18+C38</f>
        <v>1280789.5</v>
      </c>
      <c r="D39" s="24">
        <f>D18+D38</f>
        <v>1286305.5</v>
      </c>
      <c r="E39" s="20">
        <f>(E21+E22+E23+E24+E25+E26+E27+E28+E29+E30+E31+E32+E33+E34+E35+E36+E37+E38)/18</f>
        <v>100</v>
      </c>
      <c r="F39" s="118">
        <f>D39-C39</f>
        <v>5516</v>
      </c>
      <c r="G39" s="118">
        <f>D39/C39*100-100</f>
        <v>0.43067186294078397</v>
      </c>
      <c r="H39" s="51"/>
      <c r="I39" s="51"/>
      <c r="J39" s="52"/>
      <c r="K39" s="53"/>
    </row>
    <row r="40" spans="1:11" s="54" customFormat="1" ht="29.4" customHeight="1">
      <c r="A40" s="56"/>
      <c r="B40" s="57" t="s">
        <v>72</v>
      </c>
      <c r="C40" s="58"/>
      <c r="D40" s="59"/>
      <c r="E40" s="118"/>
      <c r="F40" s="26"/>
      <c r="G40" s="26"/>
      <c r="H40" s="51"/>
      <c r="I40" s="51"/>
      <c r="J40" s="52"/>
      <c r="K40" s="53"/>
    </row>
    <row r="41" spans="1:11" ht="53.4" customHeight="1">
      <c r="A41" s="56" t="s">
        <v>73</v>
      </c>
      <c r="B41" s="60" t="s">
        <v>74</v>
      </c>
      <c r="C41" s="61">
        <v>54085</v>
      </c>
      <c r="D41" s="62">
        <v>54085</v>
      </c>
      <c r="E41" s="31">
        <f t="shared" ref="E41:E55" si="6">D41/C41*100</f>
        <v>100</v>
      </c>
      <c r="F41" s="26">
        <f t="shared" ref="F41:F55" si="7">D41-C41</f>
        <v>0</v>
      </c>
      <c r="G41" s="26">
        <f t="shared" ref="G41:G55" si="8">D41/C41*100-100</f>
        <v>0</v>
      </c>
      <c r="H41" s="63"/>
      <c r="I41" s="123" t="s">
        <v>75</v>
      </c>
    </row>
    <row r="42" spans="1:11" s="36" customFormat="1" ht="19.95" customHeight="1">
      <c r="A42" s="64" t="s">
        <v>76</v>
      </c>
      <c r="B42" s="29" t="s">
        <v>77</v>
      </c>
      <c r="C42" s="61">
        <v>300</v>
      </c>
      <c r="D42" s="63">
        <v>300</v>
      </c>
      <c r="E42" s="31">
        <f t="shared" si="6"/>
        <v>100</v>
      </c>
      <c r="F42" s="26">
        <f t="shared" si="7"/>
        <v>0</v>
      </c>
      <c r="G42" s="26">
        <f t="shared" si="8"/>
        <v>0</v>
      </c>
      <c r="H42" s="40"/>
      <c r="I42" s="136" t="s">
        <v>78</v>
      </c>
      <c r="J42" s="65"/>
      <c r="K42" s="35"/>
    </row>
    <row r="43" spans="1:11" s="36" customFormat="1" ht="30" customHeight="1">
      <c r="A43" s="64" t="s">
        <v>79</v>
      </c>
      <c r="B43" s="29" t="s">
        <v>80</v>
      </c>
      <c r="C43" s="26">
        <v>443</v>
      </c>
      <c r="D43" s="66">
        <v>443</v>
      </c>
      <c r="E43" s="31">
        <f t="shared" si="6"/>
        <v>100</v>
      </c>
      <c r="F43" s="26">
        <f t="shared" si="7"/>
        <v>0</v>
      </c>
      <c r="G43" s="26">
        <f t="shared" si="8"/>
        <v>0</v>
      </c>
      <c r="H43" s="39"/>
      <c r="I43" s="138"/>
      <c r="J43" s="34"/>
      <c r="K43" s="35"/>
    </row>
    <row r="44" spans="1:11" s="36" customFormat="1" ht="31.2" customHeight="1">
      <c r="A44" s="64" t="s">
        <v>81</v>
      </c>
      <c r="B44" s="29" t="s">
        <v>82</v>
      </c>
      <c r="C44" s="26">
        <v>3898</v>
      </c>
      <c r="D44" s="31">
        <v>3898</v>
      </c>
      <c r="E44" s="31">
        <f t="shared" si="6"/>
        <v>100</v>
      </c>
      <c r="F44" s="26">
        <f t="shared" si="7"/>
        <v>0</v>
      </c>
      <c r="G44" s="26">
        <f t="shared" si="8"/>
        <v>0</v>
      </c>
      <c r="H44" s="40"/>
      <c r="I44" s="122" t="s">
        <v>75</v>
      </c>
      <c r="J44" s="67"/>
      <c r="K44" s="35"/>
    </row>
    <row r="45" spans="1:11" ht="19.95" customHeight="1">
      <c r="A45" s="56" t="s">
        <v>83</v>
      </c>
      <c r="B45" s="29" t="s">
        <v>84</v>
      </c>
      <c r="C45" s="61">
        <v>3084</v>
      </c>
      <c r="D45" s="62">
        <v>3084</v>
      </c>
      <c r="E45" s="31">
        <f t="shared" si="6"/>
        <v>100</v>
      </c>
      <c r="F45" s="26">
        <f t="shared" si="7"/>
        <v>0</v>
      </c>
      <c r="G45" s="26">
        <f t="shared" si="8"/>
        <v>0</v>
      </c>
      <c r="H45" s="39"/>
      <c r="I45" s="156" t="s">
        <v>85</v>
      </c>
    </row>
    <row r="46" spans="1:11" ht="19.95" customHeight="1">
      <c r="A46" s="56" t="s">
        <v>86</v>
      </c>
      <c r="B46" s="29" t="s">
        <v>87</v>
      </c>
      <c r="C46" s="61">
        <v>3050</v>
      </c>
      <c r="D46" s="66">
        <v>3050</v>
      </c>
      <c r="E46" s="31">
        <f t="shared" si="6"/>
        <v>100</v>
      </c>
      <c r="F46" s="26">
        <f t="shared" si="7"/>
        <v>0</v>
      </c>
      <c r="G46" s="26">
        <f t="shared" si="8"/>
        <v>0</v>
      </c>
      <c r="H46" s="69"/>
      <c r="I46" s="150"/>
    </row>
    <row r="47" spans="1:11" ht="31.2" customHeight="1">
      <c r="A47" s="56" t="s">
        <v>88</v>
      </c>
      <c r="B47" s="29" t="s">
        <v>89</v>
      </c>
      <c r="C47" s="61">
        <v>1520</v>
      </c>
      <c r="D47" s="66">
        <v>1520</v>
      </c>
      <c r="E47" s="31">
        <f t="shared" si="6"/>
        <v>100</v>
      </c>
      <c r="F47" s="26">
        <f t="shared" si="7"/>
        <v>0</v>
      </c>
      <c r="G47" s="26">
        <f t="shared" si="8"/>
        <v>0</v>
      </c>
      <c r="H47" s="69"/>
      <c r="I47" s="123" t="s">
        <v>75</v>
      </c>
    </row>
    <row r="48" spans="1:11" ht="19.95" customHeight="1">
      <c r="A48" s="56" t="s">
        <v>90</v>
      </c>
      <c r="B48" s="29" t="s">
        <v>91</v>
      </c>
      <c r="C48" s="61">
        <v>1100</v>
      </c>
      <c r="D48" s="66">
        <v>1100</v>
      </c>
      <c r="E48" s="31">
        <f t="shared" si="6"/>
        <v>100</v>
      </c>
      <c r="F48" s="26">
        <f t="shared" si="7"/>
        <v>0</v>
      </c>
      <c r="G48" s="26">
        <f t="shared" si="8"/>
        <v>0</v>
      </c>
      <c r="H48" s="69"/>
      <c r="I48" s="122" t="s">
        <v>78</v>
      </c>
    </row>
    <row r="49" spans="1:11" ht="19.95" customHeight="1">
      <c r="A49" s="56" t="s">
        <v>92</v>
      </c>
      <c r="B49" s="29" t="s">
        <v>93</v>
      </c>
      <c r="C49" s="61">
        <v>602</v>
      </c>
      <c r="D49" s="66">
        <v>602</v>
      </c>
      <c r="E49" s="31">
        <f t="shared" si="6"/>
        <v>100</v>
      </c>
      <c r="F49" s="26">
        <f t="shared" si="7"/>
        <v>0</v>
      </c>
      <c r="G49" s="26">
        <f t="shared" si="8"/>
        <v>0</v>
      </c>
      <c r="H49" s="69"/>
      <c r="I49" s="63" t="s">
        <v>94</v>
      </c>
    </row>
    <row r="50" spans="1:11" ht="19.95" customHeight="1">
      <c r="A50" s="56" t="s">
        <v>95</v>
      </c>
      <c r="B50" s="29" t="s">
        <v>96</v>
      </c>
      <c r="C50" s="61">
        <v>354</v>
      </c>
      <c r="D50" s="66">
        <v>354</v>
      </c>
      <c r="E50" s="31">
        <f t="shared" si="6"/>
        <v>100</v>
      </c>
      <c r="F50" s="26">
        <f t="shared" si="7"/>
        <v>0</v>
      </c>
      <c r="G50" s="26">
        <f t="shared" si="8"/>
        <v>0</v>
      </c>
      <c r="H50" s="69"/>
      <c r="I50" s="63" t="s">
        <v>78</v>
      </c>
    </row>
    <row r="51" spans="1:11" ht="48.75" customHeight="1">
      <c r="A51" s="56" t="s">
        <v>97</v>
      </c>
      <c r="B51" s="40" t="s">
        <v>206</v>
      </c>
      <c r="C51" s="61">
        <v>3546</v>
      </c>
      <c r="D51" s="70">
        <v>2660</v>
      </c>
      <c r="E51" s="31">
        <f t="shared" si="6"/>
        <v>75.014100394811052</v>
      </c>
      <c r="F51" s="26">
        <f t="shared" si="7"/>
        <v>-886</v>
      </c>
      <c r="G51" s="26">
        <f t="shared" si="8"/>
        <v>-24.985899605188948</v>
      </c>
      <c r="H51" s="69"/>
      <c r="I51" s="154" t="s">
        <v>75</v>
      </c>
    </row>
    <row r="52" spans="1:11" s="6" customFormat="1" ht="32.4" customHeight="1">
      <c r="A52" s="56" t="s">
        <v>98</v>
      </c>
      <c r="B52" s="71" t="s">
        <v>99</v>
      </c>
      <c r="C52" s="61">
        <v>1934</v>
      </c>
      <c r="D52" s="70">
        <v>1340</v>
      </c>
      <c r="E52" s="31">
        <f t="shared" si="6"/>
        <v>69.286452947259562</v>
      </c>
      <c r="F52" s="26">
        <f t="shared" si="7"/>
        <v>-594</v>
      </c>
      <c r="G52" s="26">
        <f t="shared" si="8"/>
        <v>-30.713547052740438</v>
      </c>
      <c r="H52" s="72"/>
      <c r="I52" s="155"/>
      <c r="J52" s="73"/>
      <c r="K52" s="74"/>
    </row>
    <row r="53" spans="1:11" s="6" customFormat="1" ht="38.25" customHeight="1">
      <c r="A53" s="56" t="s">
        <v>100</v>
      </c>
      <c r="B53" s="71" t="s">
        <v>101</v>
      </c>
      <c r="C53" s="61">
        <v>5632</v>
      </c>
      <c r="D53" s="70">
        <v>5632</v>
      </c>
      <c r="E53" s="31">
        <f t="shared" si="6"/>
        <v>100</v>
      </c>
      <c r="F53" s="26">
        <f t="shared" si="7"/>
        <v>0</v>
      </c>
      <c r="G53" s="26">
        <f t="shared" si="8"/>
        <v>0</v>
      </c>
      <c r="H53" s="72"/>
      <c r="I53" s="151" t="s">
        <v>78</v>
      </c>
      <c r="J53" s="73"/>
      <c r="K53" s="74"/>
    </row>
    <row r="54" spans="1:11" s="6" customFormat="1" ht="36.75" customHeight="1">
      <c r="A54" s="56" t="s">
        <v>102</v>
      </c>
      <c r="B54" s="71" t="s">
        <v>103</v>
      </c>
      <c r="C54" s="61">
        <v>15063</v>
      </c>
      <c r="D54" s="70">
        <v>15063</v>
      </c>
      <c r="E54" s="31">
        <f t="shared" si="6"/>
        <v>100</v>
      </c>
      <c r="F54" s="26">
        <f t="shared" si="7"/>
        <v>0</v>
      </c>
      <c r="G54" s="26">
        <f t="shared" si="8"/>
        <v>0</v>
      </c>
      <c r="H54" s="72"/>
      <c r="I54" s="152"/>
      <c r="J54" s="73"/>
      <c r="K54" s="74"/>
    </row>
    <row r="55" spans="1:11" s="6" customFormat="1" ht="36.75" customHeight="1">
      <c r="A55" s="56" t="s">
        <v>104</v>
      </c>
      <c r="B55" s="71" t="s">
        <v>105</v>
      </c>
      <c r="C55" s="61">
        <v>6301</v>
      </c>
      <c r="D55" s="70">
        <v>0</v>
      </c>
      <c r="E55" s="31">
        <f t="shared" si="6"/>
        <v>0</v>
      </c>
      <c r="F55" s="26">
        <f t="shared" si="7"/>
        <v>-6301</v>
      </c>
      <c r="G55" s="26">
        <f t="shared" si="8"/>
        <v>-100</v>
      </c>
      <c r="H55" s="72"/>
      <c r="I55" s="153"/>
      <c r="J55" s="73"/>
      <c r="K55" s="74"/>
    </row>
    <row r="56" spans="1:11" s="79" customFormat="1" ht="19.95" customHeight="1">
      <c r="A56" s="18"/>
      <c r="B56" s="19" t="s">
        <v>106</v>
      </c>
      <c r="C56" s="20">
        <f>SUM(C41:C55)</f>
        <v>100912</v>
      </c>
      <c r="D56" s="20">
        <f>SUM(D41:D55)</f>
        <v>93131</v>
      </c>
      <c r="E56" s="20">
        <f>D56/C56*100</f>
        <v>92.289321388932933</v>
      </c>
      <c r="F56" s="20">
        <f>D56-C56</f>
        <v>-7781</v>
      </c>
      <c r="G56" s="20">
        <f>D56/C56*100-100</f>
        <v>-7.7106786110670669</v>
      </c>
      <c r="H56" s="75">
        <f>SUM(H41:H55)</f>
        <v>0</v>
      </c>
      <c r="I56" s="76"/>
      <c r="J56" s="77"/>
      <c r="K56" s="78"/>
    </row>
    <row r="57" spans="1:11" s="6" customFormat="1" ht="19.8" customHeight="1">
      <c r="A57" s="56"/>
      <c r="B57" s="57" t="s">
        <v>107</v>
      </c>
      <c r="C57" s="68"/>
      <c r="D57" s="120"/>
      <c r="E57" s="24"/>
      <c r="F57" s="26"/>
      <c r="G57" s="26"/>
      <c r="H57" s="80"/>
      <c r="I57" s="80"/>
      <c r="J57" s="73"/>
      <c r="K57" s="74"/>
    </row>
    <row r="58" spans="1:11" s="6" customFormat="1" ht="63" customHeight="1">
      <c r="A58" s="22" t="s">
        <v>108</v>
      </c>
      <c r="B58" s="81" t="s">
        <v>109</v>
      </c>
      <c r="C58" s="26">
        <v>1362</v>
      </c>
      <c r="D58" s="82">
        <v>1362</v>
      </c>
      <c r="E58" s="31">
        <f t="shared" ref="E58:E68" si="9">D58/C58*100</f>
        <v>100</v>
      </c>
      <c r="F58" s="26">
        <f t="shared" ref="F58:F68" si="10">D58-C58</f>
        <v>0</v>
      </c>
      <c r="G58" s="26">
        <f t="shared" ref="G58:G68" si="11">D58/C58*100-100</f>
        <v>0</v>
      </c>
      <c r="H58" s="71"/>
      <c r="I58" s="131" t="s">
        <v>110</v>
      </c>
      <c r="J58" s="73"/>
      <c r="K58" s="74"/>
    </row>
    <row r="59" spans="1:11" s="6" customFormat="1" ht="19.95" customHeight="1">
      <c r="A59" s="22" t="s">
        <v>111</v>
      </c>
      <c r="B59" s="81" t="s">
        <v>112</v>
      </c>
      <c r="C59" s="84">
        <v>213</v>
      </c>
      <c r="D59" s="82">
        <v>213</v>
      </c>
      <c r="E59" s="31">
        <f t="shared" si="9"/>
        <v>100</v>
      </c>
      <c r="F59" s="26">
        <f t="shared" si="10"/>
        <v>0</v>
      </c>
      <c r="G59" s="26">
        <f t="shared" si="11"/>
        <v>0</v>
      </c>
      <c r="H59" s="71"/>
      <c r="I59" s="133"/>
      <c r="J59" s="73"/>
      <c r="K59" s="74"/>
    </row>
    <row r="60" spans="1:11" s="6" customFormat="1" ht="19.95" customHeight="1">
      <c r="A60" s="22" t="s">
        <v>113</v>
      </c>
      <c r="B60" s="81" t="s">
        <v>114</v>
      </c>
      <c r="C60" s="84">
        <v>122</v>
      </c>
      <c r="D60" s="82">
        <v>122</v>
      </c>
      <c r="E60" s="31">
        <f t="shared" si="9"/>
        <v>100</v>
      </c>
      <c r="F60" s="26">
        <f t="shared" si="10"/>
        <v>0</v>
      </c>
      <c r="G60" s="26">
        <f t="shared" si="11"/>
        <v>0</v>
      </c>
      <c r="H60" s="71"/>
      <c r="I60" s="133"/>
      <c r="J60" s="85"/>
      <c r="K60" s="74"/>
    </row>
    <row r="61" spans="1:11" s="6" customFormat="1" ht="19.95" customHeight="1">
      <c r="A61" s="22" t="s">
        <v>115</v>
      </c>
      <c r="B61" s="81" t="s">
        <v>116</v>
      </c>
      <c r="C61" s="84">
        <v>128</v>
      </c>
      <c r="D61" s="82">
        <v>128</v>
      </c>
      <c r="E61" s="31">
        <f t="shared" si="9"/>
        <v>100</v>
      </c>
      <c r="F61" s="26">
        <f t="shared" si="10"/>
        <v>0</v>
      </c>
      <c r="G61" s="26">
        <f t="shared" si="11"/>
        <v>0</v>
      </c>
      <c r="H61" s="71"/>
      <c r="I61" s="133"/>
      <c r="J61" s="85"/>
      <c r="K61" s="74"/>
    </row>
    <row r="62" spans="1:11" s="6" customFormat="1" ht="19.95" customHeight="1">
      <c r="A62" s="22" t="s">
        <v>117</v>
      </c>
      <c r="B62" s="81" t="s">
        <v>118</v>
      </c>
      <c r="C62" s="84">
        <v>130</v>
      </c>
      <c r="D62" s="82">
        <v>130</v>
      </c>
      <c r="E62" s="31">
        <f t="shared" si="9"/>
        <v>100</v>
      </c>
      <c r="F62" s="26">
        <f t="shared" si="10"/>
        <v>0</v>
      </c>
      <c r="G62" s="26">
        <f t="shared" si="11"/>
        <v>0</v>
      </c>
      <c r="H62" s="71"/>
      <c r="I62" s="132"/>
      <c r="J62" s="85"/>
      <c r="K62" s="74"/>
    </row>
    <row r="63" spans="1:11" s="6" customFormat="1" ht="19.95" customHeight="1">
      <c r="A63" s="47" t="s">
        <v>119</v>
      </c>
      <c r="B63" s="86" t="s">
        <v>120</v>
      </c>
      <c r="C63" s="49">
        <v>7477</v>
      </c>
      <c r="D63" s="87">
        <v>7477</v>
      </c>
      <c r="E63" s="31">
        <f t="shared" si="9"/>
        <v>100</v>
      </c>
      <c r="F63" s="26">
        <f t="shared" si="10"/>
        <v>0</v>
      </c>
      <c r="G63" s="26">
        <f t="shared" si="11"/>
        <v>0</v>
      </c>
      <c r="H63" s="88"/>
      <c r="I63" s="131" t="s">
        <v>110</v>
      </c>
      <c r="J63" s="73"/>
      <c r="K63" s="74"/>
    </row>
    <row r="64" spans="1:11" s="6" customFormat="1" ht="19.95" customHeight="1">
      <c r="A64" s="22" t="s">
        <v>121</v>
      </c>
      <c r="B64" s="81" t="s">
        <v>122</v>
      </c>
      <c r="C64" s="89">
        <v>51</v>
      </c>
      <c r="D64" s="82">
        <v>51</v>
      </c>
      <c r="E64" s="31">
        <f t="shared" si="9"/>
        <v>100</v>
      </c>
      <c r="F64" s="26">
        <f t="shared" si="10"/>
        <v>0</v>
      </c>
      <c r="G64" s="26">
        <f t="shared" si="11"/>
        <v>0</v>
      </c>
      <c r="H64" s="71"/>
      <c r="I64" s="133"/>
      <c r="J64" s="85"/>
      <c r="K64" s="74"/>
    </row>
    <row r="65" spans="1:11" s="6" customFormat="1" ht="19.95" customHeight="1">
      <c r="A65" s="22" t="s">
        <v>123</v>
      </c>
      <c r="B65" s="81" t="s">
        <v>124</v>
      </c>
      <c r="C65" s="84">
        <v>92</v>
      </c>
      <c r="D65" s="82">
        <v>92</v>
      </c>
      <c r="E65" s="31">
        <f t="shared" si="9"/>
        <v>100</v>
      </c>
      <c r="F65" s="26">
        <f t="shared" si="10"/>
        <v>0</v>
      </c>
      <c r="G65" s="26">
        <f t="shared" si="11"/>
        <v>0</v>
      </c>
      <c r="H65" s="71"/>
      <c r="I65" s="133"/>
      <c r="J65" s="85"/>
      <c r="K65" s="74"/>
    </row>
    <row r="66" spans="1:11" s="6" customFormat="1" ht="19.95" customHeight="1">
      <c r="A66" s="22" t="s">
        <v>125</v>
      </c>
      <c r="B66" s="81" t="s">
        <v>126</v>
      </c>
      <c r="C66" s="84">
        <v>78</v>
      </c>
      <c r="D66" s="82">
        <v>78</v>
      </c>
      <c r="E66" s="31">
        <f t="shared" si="9"/>
        <v>100</v>
      </c>
      <c r="F66" s="26">
        <f t="shared" si="10"/>
        <v>0</v>
      </c>
      <c r="G66" s="26">
        <f t="shared" si="11"/>
        <v>0</v>
      </c>
      <c r="H66" s="71"/>
      <c r="I66" s="133"/>
      <c r="J66" s="85"/>
      <c r="K66" s="74"/>
    </row>
    <row r="67" spans="1:11" s="6" customFormat="1" ht="19.95" customHeight="1">
      <c r="A67" s="22" t="s">
        <v>127</v>
      </c>
      <c r="B67" s="60" t="s">
        <v>128</v>
      </c>
      <c r="C67" s="84">
        <v>116</v>
      </c>
      <c r="D67" s="82">
        <v>116</v>
      </c>
      <c r="E67" s="31">
        <f t="shared" si="9"/>
        <v>100</v>
      </c>
      <c r="F67" s="26">
        <f t="shared" si="10"/>
        <v>0</v>
      </c>
      <c r="G67" s="26">
        <f t="shared" si="11"/>
        <v>0</v>
      </c>
      <c r="H67" s="71"/>
      <c r="I67" s="133"/>
      <c r="J67" s="85"/>
      <c r="K67" s="74"/>
    </row>
    <row r="68" spans="1:11" s="6" customFormat="1" ht="19.95" customHeight="1">
      <c r="A68" s="22" t="s">
        <v>129</v>
      </c>
      <c r="B68" s="60" t="s">
        <v>130</v>
      </c>
      <c r="C68" s="84">
        <v>73</v>
      </c>
      <c r="D68" s="82">
        <v>73</v>
      </c>
      <c r="E68" s="31">
        <f t="shared" si="9"/>
        <v>100</v>
      </c>
      <c r="F68" s="26">
        <f t="shared" si="10"/>
        <v>0</v>
      </c>
      <c r="G68" s="26">
        <f t="shared" si="11"/>
        <v>0</v>
      </c>
      <c r="H68" s="90"/>
      <c r="I68" s="91"/>
      <c r="J68" s="85"/>
      <c r="K68" s="74"/>
    </row>
    <row r="69" spans="1:11" s="6" customFormat="1" ht="24.75" customHeight="1">
      <c r="A69" s="22" t="s">
        <v>131</v>
      </c>
      <c r="B69" s="60" t="s">
        <v>132</v>
      </c>
      <c r="C69" s="84" t="s">
        <v>22</v>
      </c>
      <c r="D69" s="82">
        <f>210+213</f>
        <v>423</v>
      </c>
      <c r="E69" s="31"/>
      <c r="F69" s="26">
        <f>D69</f>
        <v>423</v>
      </c>
      <c r="G69" s="26"/>
      <c r="H69" s="90"/>
      <c r="I69" s="91"/>
      <c r="J69" s="85"/>
      <c r="K69" s="74"/>
    </row>
    <row r="70" spans="1:11" s="6" customFormat="1" ht="30" customHeight="1">
      <c r="A70" s="22" t="s">
        <v>133</v>
      </c>
      <c r="B70" s="60" t="s">
        <v>134</v>
      </c>
      <c r="C70" s="84" t="s">
        <v>22</v>
      </c>
      <c r="D70" s="82">
        <v>89</v>
      </c>
      <c r="E70" s="31"/>
      <c r="F70" s="26">
        <f t="shared" ref="F70:F72" si="12">D70</f>
        <v>89</v>
      </c>
      <c r="G70" s="26"/>
      <c r="H70" s="90"/>
      <c r="I70" s="91"/>
      <c r="J70" s="85"/>
      <c r="K70" s="74"/>
    </row>
    <row r="71" spans="1:11" s="6" customFormat="1" ht="19.95" customHeight="1">
      <c r="A71" s="22" t="s">
        <v>135</v>
      </c>
      <c r="B71" s="60" t="s">
        <v>136</v>
      </c>
      <c r="C71" s="84" t="s">
        <v>22</v>
      </c>
      <c r="D71" s="82">
        <v>90</v>
      </c>
      <c r="E71" s="31"/>
      <c r="F71" s="26">
        <f t="shared" si="12"/>
        <v>90</v>
      </c>
      <c r="G71" s="26"/>
      <c r="H71" s="90"/>
      <c r="I71" s="91"/>
      <c r="J71" s="85"/>
      <c r="K71" s="74"/>
    </row>
    <row r="72" spans="1:11" s="6" customFormat="1" ht="22.2" customHeight="1">
      <c r="A72" s="22" t="s">
        <v>137</v>
      </c>
      <c r="B72" s="60" t="s">
        <v>138</v>
      </c>
      <c r="C72" s="84" t="s">
        <v>22</v>
      </c>
      <c r="D72" s="82">
        <v>795</v>
      </c>
      <c r="E72" s="31"/>
      <c r="F72" s="26">
        <f t="shared" si="12"/>
        <v>795</v>
      </c>
      <c r="G72" s="26"/>
      <c r="H72" s="90"/>
      <c r="I72" s="91"/>
      <c r="J72" s="85"/>
      <c r="K72" s="74"/>
    </row>
    <row r="73" spans="1:11" s="79" customFormat="1" ht="19.95" customHeight="1">
      <c r="A73" s="18"/>
      <c r="B73" s="19" t="s">
        <v>139</v>
      </c>
      <c r="C73" s="20">
        <f>SUM(C58:C68)</f>
        <v>9842</v>
      </c>
      <c r="D73" s="20">
        <f>SUM(D58:D72)</f>
        <v>11239</v>
      </c>
      <c r="E73" s="20">
        <f>D73/C73*100</f>
        <v>114.19426945742734</v>
      </c>
      <c r="F73" s="20">
        <f t="shared" ref="F73" si="13">D73-C73</f>
        <v>1397</v>
      </c>
      <c r="G73" s="20">
        <f t="shared" ref="G73" si="14">D73/C73*100-100</f>
        <v>14.194269457427339</v>
      </c>
      <c r="H73" s="75"/>
      <c r="I73" s="76"/>
      <c r="J73" s="77"/>
      <c r="K73" s="78"/>
    </row>
    <row r="74" spans="1:11" s="6" customFormat="1" ht="19.95" customHeight="1">
      <c r="A74" s="22"/>
      <c r="B74" s="92" t="s">
        <v>140</v>
      </c>
      <c r="C74" s="26"/>
      <c r="D74" s="120"/>
      <c r="E74" s="26"/>
      <c r="F74" s="26"/>
      <c r="G74" s="26"/>
      <c r="H74" s="80"/>
      <c r="I74" s="80"/>
      <c r="J74" s="73"/>
      <c r="K74" s="74"/>
    </row>
    <row r="75" spans="1:11" s="6" customFormat="1" ht="32.4" customHeight="1">
      <c r="A75" s="22" t="s">
        <v>141</v>
      </c>
      <c r="B75" s="60" t="s">
        <v>142</v>
      </c>
      <c r="C75" s="26">
        <v>1719</v>
      </c>
      <c r="D75" s="26">
        <f>1144+561</f>
        <v>1705</v>
      </c>
      <c r="E75" s="31">
        <f t="shared" ref="E75:E79" si="15">D75/C75*100</f>
        <v>99.185573007562539</v>
      </c>
      <c r="F75" s="26">
        <f t="shared" ref="F75:F80" si="16">D75-C75</f>
        <v>-14</v>
      </c>
      <c r="G75" s="26">
        <f t="shared" ref="G75:G80" si="17">D75/C75*100-100</f>
        <v>-0.81442699243746119</v>
      </c>
      <c r="H75" s="72"/>
      <c r="I75" s="131" t="s">
        <v>143</v>
      </c>
      <c r="J75" s="71"/>
      <c r="K75" s="74"/>
    </row>
    <row r="76" spans="1:11" s="6" customFormat="1" ht="19.95" customHeight="1">
      <c r="A76" s="22" t="s">
        <v>144</v>
      </c>
      <c r="B76" s="60" t="s">
        <v>145</v>
      </c>
      <c r="C76" s="26">
        <v>160</v>
      </c>
      <c r="D76" s="93">
        <v>160</v>
      </c>
      <c r="E76" s="31">
        <f t="shared" si="15"/>
        <v>100</v>
      </c>
      <c r="F76" s="26">
        <f t="shared" si="16"/>
        <v>0</v>
      </c>
      <c r="G76" s="26">
        <f t="shared" si="17"/>
        <v>0</v>
      </c>
      <c r="H76" s="120"/>
      <c r="I76" s="132"/>
      <c r="J76" s="73"/>
      <c r="K76" s="74"/>
    </row>
    <row r="77" spans="1:11" s="6" customFormat="1" ht="33" customHeight="1">
      <c r="A77" s="22" t="s">
        <v>146</v>
      </c>
      <c r="B77" s="60" t="s">
        <v>147</v>
      </c>
      <c r="C77" s="26">
        <v>11882</v>
      </c>
      <c r="D77" s="70">
        <v>11882</v>
      </c>
      <c r="E77" s="31">
        <f t="shared" si="15"/>
        <v>100</v>
      </c>
      <c r="F77" s="26">
        <f t="shared" si="16"/>
        <v>0</v>
      </c>
      <c r="G77" s="26">
        <f t="shared" si="17"/>
        <v>0</v>
      </c>
      <c r="H77" s="72"/>
      <c r="I77" s="93" t="s">
        <v>148</v>
      </c>
      <c r="J77" s="73"/>
      <c r="K77" s="74"/>
    </row>
    <row r="78" spans="1:11" s="6" customFormat="1" ht="16.8" customHeight="1">
      <c r="A78" s="22" t="s">
        <v>149</v>
      </c>
      <c r="B78" s="60" t="s">
        <v>150</v>
      </c>
      <c r="C78" s="26">
        <v>860</v>
      </c>
      <c r="D78" s="70">
        <v>860</v>
      </c>
      <c r="E78" s="31">
        <f t="shared" si="15"/>
        <v>100</v>
      </c>
      <c r="F78" s="26">
        <f t="shared" si="16"/>
        <v>0</v>
      </c>
      <c r="G78" s="26">
        <f t="shared" si="17"/>
        <v>0</v>
      </c>
      <c r="H78" s="72"/>
      <c r="I78" s="93" t="s">
        <v>151</v>
      </c>
      <c r="J78" s="73"/>
      <c r="K78" s="74"/>
    </row>
    <row r="79" spans="1:11" s="6" customFormat="1" ht="36.6" customHeight="1">
      <c r="A79" s="22" t="s">
        <v>152</v>
      </c>
      <c r="B79" s="60" t="s">
        <v>153</v>
      </c>
      <c r="C79" s="26">
        <v>3131</v>
      </c>
      <c r="D79" s="70">
        <v>3131</v>
      </c>
      <c r="E79" s="31">
        <f t="shared" si="15"/>
        <v>100</v>
      </c>
      <c r="F79" s="26">
        <f t="shared" si="16"/>
        <v>0</v>
      </c>
      <c r="G79" s="26">
        <f t="shared" si="17"/>
        <v>0</v>
      </c>
      <c r="H79" s="72">
        <v>3131</v>
      </c>
      <c r="I79" s="93" t="s">
        <v>143</v>
      </c>
      <c r="J79" s="73"/>
      <c r="K79" s="74"/>
    </row>
    <row r="80" spans="1:11" s="79" customFormat="1" ht="19.95" customHeight="1">
      <c r="A80" s="18"/>
      <c r="B80" s="19" t="s">
        <v>154</v>
      </c>
      <c r="C80" s="20">
        <f>SUM(C75:C79)</f>
        <v>17752</v>
      </c>
      <c r="D80" s="20">
        <f>SUM(D75:D79)</f>
        <v>17738</v>
      </c>
      <c r="E80" s="20">
        <f>D80/C80*100</f>
        <v>99.921135646687702</v>
      </c>
      <c r="F80" s="20">
        <f t="shared" si="16"/>
        <v>-14</v>
      </c>
      <c r="G80" s="20">
        <f t="shared" si="17"/>
        <v>-7.8864353312297908E-2</v>
      </c>
      <c r="H80" s="75">
        <f>SUM(H75:H79)</f>
        <v>3131</v>
      </c>
      <c r="I80" s="76"/>
      <c r="J80" s="77"/>
      <c r="K80" s="78"/>
    </row>
    <row r="81" spans="1:11" s="6" customFormat="1" ht="36.6" customHeight="1">
      <c r="A81" s="94"/>
      <c r="B81" s="57" t="s">
        <v>155</v>
      </c>
      <c r="C81" s="26"/>
      <c r="D81" s="120"/>
      <c r="E81" s="26"/>
      <c r="F81" s="26"/>
      <c r="G81" s="26"/>
      <c r="H81" s="80"/>
      <c r="I81" s="80"/>
      <c r="J81" s="73"/>
      <c r="K81" s="74"/>
    </row>
    <row r="82" spans="1:11" s="6" customFormat="1" ht="19.95" customHeight="1">
      <c r="A82" s="94" t="s">
        <v>156</v>
      </c>
      <c r="B82" s="81" t="s">
        <v>157</v>
      </c>
      <c r="C82" s="70">
        <v>5029</v>
      </c>
      <c r="D82" s="70">
        <v>5029</v>
      </c>
      <c r="E82" s="31">
        <f t="shared" ref="E82:E93" si="18">D82/C82*100</f>
        <v>100</v>
      </c>
      <c r="F82" s="26">
        <f t="shared" ref="F82:F93" si="19">D82-C82</f>
        <v>0</v>
      </c>
      <c r="G82" s="26">
        <f t="shared" ref="G82:G93" si="20">D82/C82*100-100</f>
        <v>0</v>
      </c>
      <c r="H82" s="71"/>
      <c r="I82" s="134" t="s">
        <v>158</v>
      </c>
      <c r="J82" s="73"/>
      <c r="K82" s="95"/>
    </row>
    <row r="83" spans="1:11" s="6" customFormat="1" ht="19.95" customHeight="1">
      <c r="A83" s="94" t="s">
        <v>159</v>
      </c>
      <c r="B83" s="81" t="s">
        <v>160</v>
      </c>
      <c r="C83" s="70">
        <v>4754</v>
      </c>
      <c r="D83" s="70">
        <v>4754</v>
      </c>
      <c r="E83" s="31">
        <f t="shared" si="18"/>
        <v>100</v>
      </c>
      <c r="F83" s="26">
        <f t="shared" si="19"/>
        <v>0</v>
      </c>
      <c r="G83" s="26">
        <f t="shared" si="20"/>
        <v>0</v>
      </c>
      <c r="H83" s="71"/>
      <c r="I83" s="134"/>
      <c r="J83" s="73"/>
      <c r="K83" s="74"/>
    </row>
    <row r="84" spans="1:11" s="6" customFormat="1" ht="19.95" customHeight="1">
      <c r="A84" s="94" t="s">
        <v>161</v>
      </c>
      <c r="B84" s="81" t="s">
        <v>162</v>
      </c>
      <c r="C84" s="70">
        <v>8574</v>
      </c>
      <c r="D84" s="70">
        <v>8574</v>
      </c>
      <c r="E84" s="31">
        <f t="shared" si="18"/>
        <v>100</v>
      </c>
      <c r="F84" s="26">
        <f t="shared" si="19"/>
        <v>0</v>
      </c>
      <c r="G84" s="26">
        <f t="shared" si="20"/>
        <v>0</v>
      </c>
      <c r="H84" s="71"/>
      <c r="I84" s="134"/>
      <c r="J84" s="85"/>
      <c r="K84" s="74"/>
    </row>
    <row r="85" spans="1:11" s="6" customFormat="1" ht="19.95" customHeight="1">
      <c r="A85" s="94" t="s">
        <v>163</v>
      </c>
      <c r="B85" s="81" t="s">
        <v>164</v>
      </c>
      <c r="C85" s="70">
        <v>2545</v>
      </c>
      <c r="D85" s="70">
        <v>2545</v>
      </c>
      <c r="E85" s="31">
        <f t="shared" si="18"/>
        <v>100</v>
      </c>
      <c r="F85" s="26">
        <f t="shared" si="19"/>
        <v>0</v>
      </c>
      <c r="G85" s="26">
        <f t="shared" si="20"/>
        <v>0</v>
      </c>
      <c r="H85" s="71"/>
      <c r="I85" s="134"/>
      <c r="J85" s="85"/>
      <c r="K85" s="74"/>
    </row>
    <row r="86" spans="1:11" s="6" customFormat="1" ht="19.95" customHeight="1">
      <c r="A86" s="94" t="s">
        <v>165</v>
      </c>
      <c r="B86" s="81" t="s">
        <v>166</v>
      </c>
      <c r="C86" s="70">
        <v>693</v>
      </c>
      <c r="D86" s="70">
        <v>693</v>
      </c>
      <c r="E86" s="31">
        <f t="shared" si="18"/>
        <v>100</v>
      </c>
      <c r="F86" s="26">
        <f t="shared" si="19"/>
        <v>0</v>
      </c>
      <c r="G86" s="26">
        <f t="shared" si="20"/>
        <v>0</v>
      </c>
      <c r="H86" s="71"/>
      <c r="I86" s="134"/>
      <c r="J86" s="85"/>
      <c r="K86" s="74"/>
    </row>
    <row r="87" spans="1:11" s="6" customFormat="1" ht="19.95" customHeight="1">
      <c r="A87" s="94" t="s">
        <v>167</v>
      </c>
      <c r="B87" s="81" t="s">
        <v>168</v>
      </c>
      <c r="C87" s="70">
        <v>17400</v>
      </c>
      <c r="D87" s="70">
        <v>17400</v>
      </c>
      <c r="E87" s="31">
        <f t="shared" si="18"/>
        <v>100</v>
      </c>
      <c r="F87" s="26">
        <f t="shared" si="19"/>
        <v>0</v>
      </c>
      <c r="G87" s="26">
        <f t="shared" si="20"/>
        <v>0</v>
      </c>
      <c r="H87" s="71"/>
      <c r="I87" s="134"/>
      <c r="J87" s="73"/>
      <c r="K87" s="74"/>
    </row>
    <row r="88" spans="1:11" s="6" customFormat="1" ht="19.95" customHeight="1">
      <c r="A88" s="94" t="s">
        <v>169</v>
      </c>
      <c r="B88" s="81" t="s">
        <v>170</v>
      </c>
      <c r="C88" s="70">
        <v>21429</v>
      </c>
      <c r="D88" s="70">
        <v>21429</v>
      </c>
      <c r="E88" s="31">
        <f t="shared" si="18"/>
        <v>100</v>
      </c>
      <c r="F88" s="26">
        <f t="shared" si="19"/>
        <v>0</v>
      </c>
      <c r="G88" s="26">
        <f t="shared" si="20"/>
        <v>0</v>
      </c>
      <c r="H88" s="71"/>
      <c r="I88" s="134"/>
      <c r="J88" s="73"/>
      <c r="K88" s="74"/>
    </row>
    <row r="89" spans="1:11" s="6" customFormat="1" ht="36.75" customHeight="1">
      <c r="A89" s="94" t="s">
        <v>171</v>
      </c>
      <c r="B89" s="96" t="s">
        <v>172</v>
      </c>
      <c r="C89" s="70">
        <v>7629</v>
      </c>
      <c r="D89" s="70">
        <v>5700</v>
      </c>
      <c r="E89" s="31">
        <f t="shared" si="18"/>
        <v>74.714903657097921</v>
      </c>
      <c r="F89" s="26">
        <f t="shared" si="19"/>
        <v>-1929</v>
      </c>
      <c r="G89" s="26">
        <f t="shared" si="20"/>
        <v>-25.285096342902079</v>
      </c>
      <c r="H89" s="71"/>
      <c r="I89" s="134"/>
      <c r="J89" s="73"/>
      <c r="K89" s="74"/>
    </row>
    <row r="90" spans="1:11" s="101" customFormat="1" ht="19.95" customHeight="1">
      <c r="A90" s="97" t="s">
        <v>173</v>
      </c>
      <c r="B90" s="98" t="s">
        <v>174</v>
      </c>
      <c r="C90" s="26">
        <v>6500</v>
      </c>
      <c r="D90" s="26">
        <v>6500</v>
      </c>
      <c r="E90" s="31">
        <f t="shared" si="18"/>
        <v>100</v>
      </c>
      <c r="F90" s="26">
        <f t="shared" si="19"/>
        <v>0</v>
      </c>
      <c r="G90" s="26">
        <f t="shared" si="20"/>
        <v>0</v>
      </c>
      <c r="H90" s="71"/>
      <c r="I90" s="134"/>
      <c r="J90" s="99"/>
      <c r="K90" s="100"/>
    </row>
    <row r="91" spans="1:11" s="101" customFormat="1" ht="19.95" customHeight="1">
      <c r="A91" s="97" t="s">
        <v>175</v>
      </c>
      <c r="B91" s="98" t="s">
        <v>176</v>
      </c>
      <c r="C91" s="26">
        <v>14732</v>
      </c>
      <c r="D91" s="26">
        <v>14732</v>
      </c>
      <c r="E91" s="31">
        <f t="shared" si="18"/>
        <v>100</v>
      </c>
      <c r="F91" s="26">
        <f t="shared" si="19"/>
        <v>0</v>
      </c>
      <c r="G91" s="26">
        <f t="shared" si="20"/>
        <v>0</v>
      </c>
      <c r="H91" s="71"/>
      <c r="I91" s="134"/>
      <c r="J91" s="99"/>
      <c r="K91" s="100"/>
    </row>
    <row r="92" spans="1:11" s="101" customFormat="1" ht="19.95" customHeight="1">
      <c r="A92" s="97" t="s">
        <v>177</v>
      </c>
      <c r="B92" s="98" t="s">
        <v>178</v>
      </c>
      <c r="C92" s="26">
        <v>14100</v>
      </c>
      <c r="D92" s="26">
        <v>14100</v>
      </c>
      <c r="E92" s="31">
        <f t="shared" si="18"/>
        <v>100</v>
      </c>
      <c r="F92" s="26">
        <f t="shared" si="19"/>
        <v>0</v>
      </c>
      <c r="G92" s="26">
        <f t="shared" si="20"/>
        <v>0</v>
      </c>
      <c r="H92" s="71"/>
      <c r="I92" s="134"/>
      <c r="J92" s="102"/>
      <c r="K92" s="100"/>
    </row>
    <row r="93" spans="1:11" s="101" customFormat="1" ht="29.4" customHeight="1">
      <c r="A93" s="97" t="s">
        <v>179</v>
      </c>
      <c r="B93" s="98" t="s">
        <v>209</v>
      </c>
      <c r="C93" s="26">
        <v>5179</v>
      </c>
      <c r="D93" s="26">
        <v>5179</v>
      </c>
      <c r="E93" s="31">
        <f t="shared" si="18"/>
        <v>100</v>
      </c>
      <c r="F93" s="26">
        <f t="shared" si="19"/>
        <v>0</v>
      </c>
      <c r="G93" s="26">
        <f t="shared" si="20"/>
        <v>0</v>
      </c>
      <c r="H93" s="83">
        <v>5179</v>
      </c>
      <c r="I93" s="134"/>
      <c r="J93" s="102"/>
      <c r="K93" s="100"/>
    </row>
    <row r="94" spans="1:11" s="101" customFormat="1" ht="26.4" customHeight="1">
      <c r="A94" s="97" t="s">
        <v>180</v>
      </c>
      <c r="B94" s="98" t="s">
        <v>181</v>
      </c>
      <c r="C94" s="26" t="s">
        <v>22</v>
      </c>
      <c r="D94" s="26">
        <v>4281</v>
      </c>
      <c r="E94" s="31"/>
      <c r="F94" s="26">
        <f>D94</f>
        <v>4281</v>
      </c>
      <c r="G94" s="26"/>
      <c r="H94" s="83"/>
      <c r="I94" s="120"/>
      <c r="J94" s="102"/>
      <c r="K94" s="100"/>
    </row>
    <row r="95" spans="1:11" s="79" customFormat="1" ht="19.95" customHeight="1">
      <c r="A95" s="18"/>
      <c r="B95" s="19" t="s">
        <v>182</v>
      </c>
      <c r="C95" s="20">
        <f>SUM(C82:C94)</f>
        <v>108564</v>
      </c>
      <c r="D95" s="20">
        <f>SUM(D82:D94)</f>
        <v>110916</v>
      </c>
      <c r="E95" s="20">
        <f>D95/C95*100</f>
        <v>102.16646402122251</v>
      </c>
      <c r="F95" s="20">
        <f t="shared" ref="F95" si="21">D95-C95</f>
        <v>2352</v>
      </c>
      <c r="G95" s="20">
        <f t="shared" ref="G95" si="22">D95/C95*100-100</f>
        <v>2.1664640212225095</v>
      </c>
      <c r="H95" s="75">
        <f>SUM(H82:H93)</f>
        <v>5179</v>
      </c>
      <c r="I95" s="76"/>
      <c r="J95" s="77"/>
      <c r="K95" s="78"/>
    </row>
    <row r="96" spans="1:11" s="79" customFormat="1" ht="19.95" customHeight="1">
      <c r="A96" s="22"/>
      <c r="B96" s="23" t="s">
        <v>183</v>
      </c>
      <c r="C96" s="24"/>
      <c r="D96" s="24"/>
      <c r="E96" s="24"/>
      <c r="F96" s="26"/>
      <c r="G96" s="26"/>
      <c r="H96" s="75"/>
      <c r="I96" s="76" t="s">
        <v>184</v>
      </c>
      <c r="J96" s="77"/>
      <c r="K96" s="78"/>
    </row>
    <row r="97" spans="1:11" ht="19.95" customHeight="1">
      <c r="A97" s="103" t="s">
        <v>185</v>
      </c>
      <c r="B97" s="27" t="s">
        <v>186</v>
      </c>
      <c r="C97" s="93">
        <v>335</v>
      </c>
      <c r="D97" s="25">
        <f>174+161</f>
        <v>335</v>
      </c>
      <c r="E97" s="31">
        <f t="shared" ref="E97:E105" si="23">D97/C97*100</f>
        <v>100</v>
      </c>
      <c r="F97" s="26">
        <f t="shared" ref="F97:F105" si="24">D97-C97</f>
        <v>0</v>
      </c>
      <c r="G97" s="26">
        <f t="shared" ref="G97:G105" si="25">D97/C97*100-100</f>
        <v>0</v>
      </c>
      <c r="H97" s="27"/>
      <c r="I97" s="135"/>
    </row>
    <row r="98" spans="1:11" ht="19.95" customHeight="1">
      <c r="A98" s="103" t="s">
        <v>187</v>
      </c>
      <c r="B98" s="27" t="s">
        <v>188</v>
      </c>
      <c r="C98" s="93">
        <v>120</v>
      </c>
      <c r="D98" s="104">
        <v>120</v>
      </c>
      <c r="E98" s="31">
        <f t="shared" si="23"/>
        <v>100</v>
      </c>
      <c r="F98" s="26">
        <f t="shared" si="24"/>
        <v>0</v>
      </c>
      <c r="G98" s="26">
        <f t="shared" si="25"/>
        <v>0</v>
      </c>
      <c r="H98" s="27"/>
      <c r="I98" s="135"/>
    </row>
    <row r="99" spans="1:11" ht="19.95" customHeight="1">
      <c r="A99" s="103" t="s">
        <v>189</v>
      </c>
      <c r="B99" s="105" t="s">
        <v>190</v>
      </c>
      <c r="C99" s="93">
        <v>750</v>
      </c>
      <c r="D99" s="106">
        <v>750</v>
      </c>
      <c r="E99" s="31">
        <f t="shared" si="23"/>
        <v>100</v>
      </c>
      <c r="F99" s="26">
        <f t="shared" si="24"/>
        <v>0</v>
      </c>
      <c r="G99" s="26">
        <f t="shared" si="25"/>
        <v>0</v>
      </c>
      <c r="H99" s="107"/>
      <c r="I99" s="135"/>
    </row>
    <row r="100" spans="1:11" ht="19.95" customHeight="1">
      <c r="A100" s="103" t="s">
        <v>191</v>
      </c>
      <c r="B100" s="105" t="s">
        <v>192</v>
      </c>
      <c r="C100" s="93">
        <v>69</v>
      </c>
      <c r="D100" s="106">
        <v>69</v>
      </c>
      <c r="E100" s="31">
        <f t="shared" si="23"/>
        <v>100</v>
      </c>
      <c r="F100" s="26">
        <f t="shared" si="24"/>
        <v>0</v>
      </c>
      <c r="G100" s="26">
        <f t="shared" si="25"/>
        <v>0</v>
      </c>
      <c r="H100" s="107"/>
      <c r="I100" s="135"/>
    </row>
    <row r="101" spans="1:11" ht="19.95" customHeight="1">
      <c r="A101" s="103" t="s">
        <v>193</v>
      </c>
      <c r="B101" s="40" t="s">
        <v>194</v>
      </c>
      <c r="C101" s="93">
        <v>115</v>
      </c>
      <c r="D101" s="106">
        <v>115</v>
      </c>
      <c r="E101" s="31">
        <f t="shared" si="23"/>
        <v>100</v>
      </c>
      <c r="F101" s="26">
        <f t="shared" si="24"/>
        <v>0</v>
      </c>
      <c r="G101" s="26">
        <f t="shared" si="25"/>
        <v>0</v>
      </c>
      <c r="H101" s="107"/>
      <c r="I101" s="135"/>
    </row>
    <row r="102" spans="1:11" ht="19.95" customHeight="1">
      <c r="A102" s="103" t="s">
        <v>195</v>
      </c>
      <c r="B102" s="40" t="s">
        <v>196</v>
      </c>
      <c r="C102" s="93">
        <v>72</v>
      </c>
      <c r="D102" s="106">
        <v>72</v>
      </c>
      <c r="E102" s="31">
        <f t="shared" si="23"/>
        <v>100</v>
      </c>
      <c r="F102" s="26">
        <f t="shared" si="24"/>
        <v>0</v>
      </c>
      <c r="G102" s="26">
        <f t="shared" si="25"/>
        <v>0</v>
      </c>
      <c r="H102" s="107"/>
      <c r="I102" s="135"/>
    </row>
    <row r="103" spans="1:11" ht="19.95" customHeight="1">
      <c r="A103" s="103" t="s">
        <v>197</v>
      </c>
      <c r="B103" s="105" t="s">
        <v>198</v>
      </c>
      <c r="C103" s="93">
        <v>79</v>
      </c>
      <c r="D103" s="104">
        <v>79</v>
      </c>
      <c r="E103" s="31">
        <f t="shared" si="23"/>
        <v>100</v>
      </c>
      <c r="F103" s="26">
        <f t="shared" si="24"/>
        <v>0</v>
      </c>
      <c r="G103" s="26">
        <f t="shared" si="25"/>
        <v>0</v>
      </c>
      <c r="H103" s="136"/>
      <c r="I103" s="135"/>
    </row>
    <row r="104" spans="1:11" ht="19.95" customHeight="1">
      <c r="A104" s="103" t="s">
        <v>199</v>
      </c>
      <c r="B104" s="105" t="s">
        <v>200</v>
      </c>
      <c r="C104" s="93">
        <v>59</v>
      </c>
      <c r="D104" s="104">
        <v>59</v>
      </c>
      <c r="E104" s="31">
        <f t="shared" si="23"/>
        <v>100</v>
      </c>
      <c r="F104" s="26">
        <f t="shared" si="24"/>
        <v>0</v>
      </c>
      <c r="G104" s="26">
        <f t="shared" si="25"/>
        <v>0</v>
      </c>
      <c r="H104" s="137"/>
      <c r="I104" s="135"/>
    </row>
    <row r="105" spans="1:11" ht="19.95" customHeight="1">
      <c r="A105" s="103" t="s">
        <v>201</v>
      </c>
      <c r="B105" s="105" t="s">
        <v>202</v>
      </c>
      <c r="C105" s="93">
        <v>179</v>
      </c>
      <c r="D105" s="104">
        <v>179</v>
      </c>
      <c r="E105" s="31">
        <f t="shared" si="23"/>
        <v>100</v>
      </c>
      <c r="F105" s="26">
        <f t="shared" si="24"/>
        <v>0</v>
      </c>
      <c r="G105" s="26">
        <f t="shared" si="25"/>
        <v>0</v>
      </c>
      <c r="H105" s="138"/>
      <c r="I105" s="135"/>
    </row>
    <row r="106" spans="1:11" ht="19.95" customHeight="1">
      <c r="A106" s="103" t="s">
        <v>210</v>
      </c>
      <c r="B106" s="105" t="s">
        <v>211</v>
      </c>
      <c r="C106" s="26" t="s">
        <v>22</v>
      </c>
      <c r="D106" s="104">
        <v>112</v>
      </c>
      <c r="E106" s="32"/>
      <c r="F106" s="26">
        <f>D106</f>
        <v>112</v>
      </c>
      <c r="G106" s="26"/>
      <c r="H106" s="124"/>
      <c r="I106" s="123"/>
    </row>
    <row r="107" spans="1:11" ht="19.95" customHeight="1">
      <c r="A107" s="18"/>
      <c r="B107" s="19" t="s">
        <v>203</v>
      </c>
      <c r="C107" s="20">
        <f>SUM(C97:C105)</f>
        <v>1778</v>
      </c>
      <c r="D107" s="20">
        <f>SUM(D97:D106)</f>
        <v>1890</v>
      </c>
      <c r="E107" s="20">
        <f>D107/C107*100</f>
        <v>106.29921259842521</v>
      </c>
      <c r="F107" s="20">
        <f t="shared" ref="F107" si="26">D107-C107</f>
        <v>112</v>
      </c>
      <c r="G107" s="20">
        <f t="shared" ref="G107" si="27">D107/C107*100-100</f>
        <v>6.2992125984252141</v>
      </c>
      <c r="H107" s="108"/>
      <c r="I107" s="123"/>
    </row>
    <row r="108" spans="1:11" s="113" customFormat="1" ht="19.95" customHeight="1">
      <c r="A108" s="18"/>
      <c r="B108" s="19" t="s">
        <v>204</v>
      </c>
      <c r="C108" s="20">
        <f>C18+C38+C56+C73+C80+C95+C107</f>
        <v>1519637.5</v>
      </c>
      <c r="D108" s="20">
        <f>D18+D38+D56+D73+D80+D95+D107</f>
        <v>1521219.5</v>
      </c>
      <c r="E108" s="20">
        <f>D108/C108*100</f>
        <v>100.10410377474892</v>
      </c>
      <c r="F108" s="20">
        <f>D108-C108</f>
        <v>1582</v>
      </c>
      <c r="G108" s="20">
        <f>C108/C108*100-100</f>
        <v>0</v>
      </c>
      <c r="H108" s="109"/>
      <c r="I108" s="110"/>
      <c r="J108" s="111"/>
      <c r="K108" s="112"/>
    </row>
    <row r="109" spans="1:11" s="126" customFormat="1" ht="18" customHeight="1">
      <c r="A109" s="139"/>
      <c r="B109" s="140"/>
      <c r="C109" s="140"/>
      <c r="D109" s="140"/>
      <c r="E109" s="140"/>
      <c r="F109" s="140"/>
      <c r="G109" s="125"/>
    </row>
    <row r="110" spans="1:11" s="126" customFormat="1" ht="19.95" hidden="1" customHeight="1">
      <c r="A110" s="141"/>
      <c r="B110" s="142"/>
      <c r="C110" s="142"/>
      <c r="D110" s="142"/>
      <c r="E110" s="142"/>
      <c r="F110" s="142"/>
      <c r="G110" s="127"/>
    </row>
    <row r="111" spans="1:11" s="126" customFormat="1" ht="19.95" hidden="1" customHeight="1">
      <c r="G111" s="125"/>
    </row>
    <row r="112" spans="1:11" s="126" customFormat="1" ht="36.75" hidden="1" customHeight="1">
      <c r="B112" s="128" t="s">
        <v>215</v>
      </c>
      <c r="C112" s="129"/>
      <c r="G112" s="125"/>
    </row>
    <row r="113" spans="2:7" s="126" customFormat="1" ht="15.6" hidden="1" customHeight="1">
      <c r="B113" s="128" t="s">
        <v>216</v>
      </c>
      <c r="D113" s="130"/>
      <c r="G113" s="125"/>
    </row>
    <row r="114" spans="2:7" hidden="1">
      <c r="B114" s="114" t="s">
        <v>205</v>
      </c>
    </row>
  </sheetData>
  <mergeCells count="24">
    <mergeCell ref="I51:I52"/>
    <mergeCell ref="I42:I43"/>
    <mergeCell ref="I45:I46"/>
    <mergeCell ref="A109:F109"/>
    <mergeCell ref="A110:F110"/>
    <mergeCell ref="A1:I1"/>
    <mergeCell ref="A3:A4"/>
    <mergeCell ref="B3:B4"/>
    <mergeCell ref="C3:C4"/>
    <mergeCell ref="D3:D4"/>
    <mergeCell ref="E3:E4"/>
    <mergeCell ref="F3:G3"/>
    <mergeCell ref="H3:H4"/>
    <mergeCell ref="I3:I4"/>
    <mergeCell ref="I8:I15"/>
    <mergeCell ref="I20:I30"/>
    <mergeCell ref="I31:I37"/>
    <mergeCell ref="I58:I62"/>
    <mergeCell ref="I53:I55"/>
    <mergeCell ref="I75:I76"/>
    <mergeCell ref="I63:I67"/>
    <mergeCell ref="I82:I93"/>
    <mergeCell ref="I97:I105"/>
    <mergeCell ref="H103:H105"/>
  </mergeCells>
  <pageMargins left="0.23622047244094491" right="0.15748031496062992" top="0.35433070866141736" bottom="0.31496062992125984" header="0.31496062992125984" footer="0.31496062992125984"/>
  <pageSetup paperSize="9" scale="74" orientation="portrait" verticalDpi="0" r:id="rId1"/>
  <rowBreaks count="1" manualBreakCount="1">
    <brk id="6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Факт</vt:lpstr>
      <vt:lpstr>Факт!Заголовки_для_печати</vt:lpstr>
      <vt:lpstr>Факт!Область_печати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2016-01-22T10:58:53Z</cp:lastPrinted>
  <dcterms:created xsi:type="dcterms:W3CDTF">2015-12-03T02:37:42Z</dcterms:created>
  <dcterms:modified xsi:type="dcterms:W3CDTF">2016-04-12T11:41:57Z</dcterms:modified>
</cp:coreProperties>
</file>